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913"/>
  <workbookPr filterPrivacy="1" autoCompressPictures="0"/>
  <bookViews>
    <workbookView xWindow="2380" yWindow="0" windowWidth="25600" windowHeight="15900" tabRatio="558" firstSheet="1" activeTab="1"/>
  </bookViews>
  <sheets>
    <sheet name="Sheet1" sheetId="1" state="hidden" r:id="rId1"/>
    <sheet name="Mouse Duodenum Mutation" sheetId="7" r:id="rId2"/>
    <sheet name="Batch 1" sheetId="2" r:id="rId3"/>
    <sheet name="Batch 2" sheetId="3" r:id="rId4"/>
    <sheet name="Batch 3" sheetId="8" r:id="rId5"/>
    <sheet name="Batch 4" sheetId="9" r:id="rId6"/>
    <sheet name="Batch 5" sheetId="10" r:id="rId7"/>
    <sheet name="Old &amp; New Batch3" sheetId="4" state="hidden" r:id="rId8"/>
    <sheet name="090811 update &amp; compare" sheetId="5" state="hidden" r:id="rId9"/>
    <sheet name="090911 update &amp; compare" sheetId="6" state="hidden" r:id="rId10"/>
  </sheets>
  <definedNames>
    <definedName name="_xlnm._FilterDatabase" localSheetId="2" hidden="1">'Batch 1'!$A$2:$L$2</definedName>
    <definedName name="_xlnm._FilterDatabase" localSheetId="7" hidden="1">'Old &amp; New Batch3'!$A$1:$I$1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7" l="1"/>
  <c r="I4" i="7"/>
  <c r="C4" i="7"/>
  <c r="J4" i="7"/>
  <c r="D4" i="7"/>
  <c r="K4" i="7"/>
  <c r="E4" i="7"/>
  <c r="L4" i="7"/>
  <c r="F4" i="7"/>
  <c r="M4" i="7"/>
  <c r="N4" i="7"/>
  <c r="B5" i="7"/>
  <c r="I5" i="7"/>
  <c r="C5" i="7"/>
  <c r="J5" i="7"/>
  <c r="D5" i="7"/>
  <c r="K5" i="7"/>
  <c r="E5" i="7"/>
  <c r="L5" i="7"/>
  <c r="F5" i="7"/>
  <c r="M5" i="7"/>
  <c r="N5" i="7"/>
  <c r="B6" i="7"/>
  <c r="I6" i="7"/>
  <c r="C6" i="7"/>
  <c r="J6" i="7"/>
  <c r="D6" i="7"/>
  <c r="K6" i="7"/>
  <c r="E6" i="7"/>
  <c r="L6" i="7"/>
  <c r="F6" i="7"/>
  <c r="M6" i="7"/>
  <c r="N6" i="7"/>
  <c r="B7" i="7"/>
  <c r="I7" i="7"/>
  <c r="C7" i="7"/>
  <c r="J7" i="7"/>
  <c r="D7" i="7"/>
  <c r="K7" i="7"/>
  <c r="E7" i="7"/>
  <c r="L7" i="7"/>
  <c r="F7" i="7"/>
  <c r="M7" i="7"/>
  <c r="N7" i="7"/>
  <c r="B8" i="7"/>
  <c r="I8" i="7"/>
  <c r="C8" i="7"/>
  <c r="J8" i="7"/>
  <c r="D8" i="7"/>
  <c r="K8" i="7"/>
  <c r="E8" i="7"/>
  <c r="L8" i="7"/>
  <c r="F8" i="7"/>
  <c r="M8" i="7"/>
  <c r="N8" i="7"/>
  <c r="B9" i="7"/>
  <c r="I9" i="7"/>
  <c r="C9" i="7"/>
  <c r="J9" i="7"/>
  <c r="D9" i="7"/>
  <c r="K9" i="7"/>
  <c r="E9" i="7"/>
  <c r="L9" i="7"/>
  <c r="F9" i="7"/>
  <c r="M9" i="7"/>
  <c r="N9" i="7"/>
  <c r="B3" i="7"/>
  <c r="I3" i="7"/>
  <c r="C3" i="7"/>
  <c r="J3" i="7"/>
  <c r="D3" i="7"/>
  <c r="K3" i="7"/>
  <c r="E3" i="7"/>
  <c r="L3" i="7"/>
  <c r="F3" i="7"/>
  <c r="M3" i="7"/>
  <c r="N3" i="7"/>
  <c r="P3" i="2"/>
  <c r="G3" i="7"/>
  <c r="O9" i="9"/>
  <c r="O8" i="9"/>
  <c r="O7" i="9"/>
  <c r="O6" i="9"/>
  <c r="O5" i="9"/>
  <c r="O4" i="9"/>
  <c r="O3" i="9"/>
  <c r="N9" i="9"/>
  <c r="N8" i="9"/>
  <c r="N7" i="9"/>
  <c r="N6" i="9"/>
  <c r="N5" i="9"/>
  <c r="N4" i="9"/>
  <c r="N3" i="9"/>
  <c r="M9" i="9"/>
  <c r="M8" i="9"/>
  <c r="M7" i="9"/>
  <c r="M6" i="9"/>
  <c r="M5" i="9"/>
  <c r="M4" i="9"/>
  <c r="M3" i="9"/>
  <c r="K6" i="9"/>
  <c r="K5" i="9"/>
  <c r="K4" i="9"/>
  <c r="K3" i="9"/>
  <c r="K9" i="9"/>
  <c r="L9" i="9"/>
  <c r="K8" i="9"/>
  <c r="L8" i="9"/>
  <c r="K7" i="9"/>
  <c r="L7" i="9"/>
  <c r="L6" i="9"/>
  <c r="L5" i="9"/>
  <c r="L4" i="9"/>
  <c r="L3" i="9"/>
  <c r="Q9" i="10"/>
  <c r="Q8" i="10"/>
  <c r="Q7" i="10"/>
  <c r="Q6" i="10"/>
  <c r="Q5" i="10"/>
  <c r="Q4" i="10"/>
  <c r="Q3" i="10"/>
  <c r="P9" i="10"/>
  <c r="P8" i="10"/>
  <c r="P7" i="10"/>
  <c r="P6" i="10"/>
  <c r="P5" i="10"/>
  <c r="P4" i="10"/>
  <c r="P3" i="10"/>
  <c r="L4" i="10"/>
  <c r="M4" i="10"/>
  <c r="N4" i="10"/>
  <c r="L5" i="10"/>
  <c r="M5" i="10"/>
  <c r="N5" i="10"/>
  <c r="O5" i="10"/>
  <c r="L6" i="10"/>
  <c r="M6" i="10"/>
  <c r="N6" i="10"/>
  <c r="L7" i="10"/>
  <c r="M7" i="10"/>
  <c r="N7" i="10"/>
  <c r="L8" i="10"/>
  <c r="M8" i="10"/>
  <c r="N8" i="10"/>
  <c r="O8" i="10"/>
  <c r="L9" i="10"/>
  <c r="M9" i="10"/>
  <c r="N9" i="10"/>
  <c r="M3" i="10"/>
  <c r="N3" i="10"/>
  <c r="L3" i="10"/>
  <c r="O9" i="8"/>
  <c r="O8" i="8"/>
  <c r="O7" i="8"/>
  <c r="O6" i="8"/>
  <c r="O5" i="8"/>
  <c r="O4" i="8"/>
  <c r="O3" i="8"/>
  <c r="N9" i="8"/>
  <c r="N8" i="8"/>
  <c r="N7" i="8"/>
  <c r="N6" i="8"/>
  <c r="N5" i="8"/>
  <c r="N4" i="8"/>
  <c r="N3" i="8"/>
  <c r="M3" i="8"/>
  <c r="K4" i="8"/>
  <c r="K3" i="8"/>
  <c r="K9" i="8"/>
  <c r="L9" i="8"/>
  <c r="M9" i="8"/>
  <c r="K8" i="8"/>
  <c r="L8" i="8"/>
  <c r="M8" i="8"/>
  <c r="K7" i="8"/>
  <c r="L7" i="8"/>
  <c r="M7" i="8"/>
  <c r="K6" i="8"/>
  <c r="L6" i="8"/>
  <c r="M6" i="8"/>
  <c r="K5" i="8"/>
  <c r="L5" i="8"/>
  <c r="M5" i="8"/>
  <c r="L4" i="8"/>
  <c r="M4" i="8"/>
  <c r="L3" i="8"/>
  <c r="S9" i="3"/>
  <c r="S8" i="3"/>
  <c r="S7" i="3"/>
  <c r="S6" i="3"/>
  <c r="S5" i="3"/>
  <c r="S4" i="3"/>
  <c r="S3" i="3"/>
  <c r="R9" i="3"/>
  <c r="R8" i="3"/>
  <c r="R7" i="3"/>
  <c r="R6" i="3"/>
  <c r="R5" i="3"/>
  <c r="R4" i="3"/>
  <c r="R3" i="3"/>
  <c r="M4" i="3"/>
  <c r="N4" i="3"/>
  <c r="O4" i="3"/>
  <c r="P4" i="3"/>
  <c r="Q4" i="3"/>
  <c r="M5" i="3"/>
  <c r="N5" i="3"/>
  <c r="O5" i="3"/>
  <c r="P5" i="3"/>
  <c r="Q5" i="3"/>
  <c r="M6" i="3"/>
  <c r="N6" i="3"/>
  <c r="O6" i="3"/>
  <c r="P6" i="3"/>
  <c r="Q6" i="3"/>
  <c r="M7" i="3"/>
  <c r="N7" i="3"/>
  <c r="O7" i="3"/>
  <c r="P7" i="3"/>
  <c r="Q7" i="3"/>
  <c r="M8" i="3"/>
  <c r="N8" i="3"/>
  <c r="O8" i="3"/>
  <c r="P8" i="3"/>
  <c r="Q8" i="3"/>
  <c r="M9" i="3"/>
  <c r="N9" i="3"/>
  <c r="O9" i="3"/>
  <c r="P9" i="3"/>
  <c r="Q9" i="3"/>
  <c r="N3" i="3"/>
  <c r="O3" i="3"/>
  <c r="P3" i="3"/>
  <c r="Q3" i="3"/>
  <c r="M3" i="3"/>
  <c r="Q4" i="2"/>
  <c r="Q5" i="2"/>
  <c r="Q6" i="2"/>
  <c r="Q7" i="2"/>
  <c r="Q8" i="2"/>
  <c r="Q9" i="2"/>
  <c r="Q3" i="2"/>
  <c r="P4" i="2"/>
  <c r="P5" i="2"/>
  <c r="P6" i="2"/>
  <c r="P7" i="2"/>
  <c r="P8" i="2"/>
  <c r="P9" i="2"/>
  <c r="M4" i="2"/>
  <c r="N4" i="2"/>
  <c r="O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N3" i="2"/>
  <c r="O3" i="2"/>
  <c r="M3" i="2"/>
  <c r="I3" i="2"/>
  <c r="H4" i="7"/>
  <c r="H5" i="7"/>
  <c r="H6" i="7"/>
  <c r="H7" i="7"/>
  <c r="H8" i="7"/>
  <c r="H9" i="7"/>
  <c r="H3" i="7"/>
  <c r="G4" i="7"/>
  <c r="G5" i="7"/>
  <c r="G6" i="7"/>
  <c r="G7" i="7"/>
  <c r="G8" i="7"/>
  <c r="G9" i="7"/>
  <c r="I7" i="2"/>
  <c r="J4" i="2"/>
  <c r="J5" i="2"/>
  <c r="L5" i="2"/>
  <c r="J6" i="2"/>
  <c r="J7" i="2"/>
  <c r="J8" i="2"/>
  <c r="J9" i="2"/>
  <c r="J3" i="2"/>
  <c r="J4" i="3"/>
  <c r="L4" i="3"/>
  <c r="J5" i="3"/>
  <c r="J6" i="3"/>
  <c r="J7" i="3"/>
  <c r="J8" i="3"/>
  <c r="J9" i="3"/>
  <c r="J3" i="3"/>
  <c r="I6" i="2"/>
  <c r="H8" i="10"/>
  <c r="H5" i="10"/>
  <c r="I8" i="3"/>
  <c r="L6" i="3"/>
  <c r="L7" i="3"/>
  <c r="L8" i="3"/>
  <c r="L9" i="3"/>
  <c r="L5" i="3"/>
  <c r="L3" i="3"/>
  <c r="I8" i="10"/>
  <c r="I5" i="10"/>
  <c r="H4" i="10"/>
  <c r="H6" i="10"/>
  <c r="H7" i="10"/>
  <c r="H9" i="10"/>
  <c r="H3" i="10"/>
  <c r="L6" i="2"/>
  <c r="I4" i="3"/>
  <c r="I5" i="3"/>
  <c r="I6" i="3"/>
  <c r="I7" i="3"/>
  <c r="I9" i="3"/>
  <c r="I3" i="3"/>
  <c r="G4" i="8"/>
  <c r="G5" i="8"/>
  <c r="G6" i="8"/>
  <c r="G7" i="8"/>
  <c r="G8" i="8"/>
  <c r="G9" i="8"/>
  <c r="G3" i="8"/>
  <c r="G4" i="9"/>
  <c r="G5" i="9"/>
  <c r="G6" i="9"/>
  <c r="G7" i="9"/>
  <c r="G8" i="9"/>
  <c r="G9" i="9"/>
  <c r="G3" i="9"/>
  <c r="I4" i="2"/>
  <c r="I5" i="2"/>
  <c r="I8" i="2"/>
  <c r="I9" i="2"/>
  <c r="I3" i="10"/>
  <c r="K3" i="10"/>
  <c r="I9" i="10"/>
  <c r="K9" i="10"/>
  <c r="K8" i="10"/>
  <c r="I7" i="10"/>
  <c r="K7" i="10"/>
  <c r="I6" i="10"/>
  <c r="K6" i="10"/>
  <c r="K5" i="10"/>
  <c r="I4" i="10"/>
  <c r="K4" i="10"/>
  <c r="H9" i="9"/>
  <c r="J9" i="9"/>
  <c r="H8" i="9"/>
  <c r="J8" i="9"/>
  <c r="H7" i="9"/>
  <c r="J7" i="9"/>
  <c r="H6" i="9"/>
  <c r="J6" i="9"/>
  <c r="H5" i="9"/>
  <c r="J5" i="9"/>
  <c r="H4" i="9"/>
  <c r="J4" i="9"/>
  <c r="H3" i="9"/>
  <c r="J3" i="9"/>
  <c r="H9" i="8"/>
  <c r="J9" i="8"/>
  <c r="H4" i="8"/>
  <c r="H5" i="8"/>
  <c r="H6" i="8"/>
  <c r="H7" i="8"/>
  <c r="H8" i="8"/>
  <c r="H3" i="8"/>
  <c r="J8" i="8"/>
  <c r="J7" i="8"/>
  <c r="J6" i="8"/>
  <c r="J5" i="8"/>
  <c r="J4" i="8"/>
  <c r="J3" i="8"/>
  <c r="H9" i="4"/>
  <c r="H7" i="4"/>
  <c r="H6" i="4"/>
  <c r="H5" i="4"/>
  <c r="H4" i="4"/>
  <c r="H3" i="4"/>
  <c r="H2" i="4"/>
  <c r="L4" i="2"/>
  <c r="L7" i="2"/>
  <c r="L8" i="2"/>
  <c r="L9" i="2"/>
  <c r="L3" i="2"/>
</calcChain>
</file>

<file path=xl/sharedStrings.xml><?xml version="1.0" encoding="utf-8"?>
<sst xmlns="http://schemas.openxmlformats.org/spreadsheetml/2006/main" count="137" uniqueCount="55">
  <si>
    <t>Animal ID</t>
  </si>
  <si>
    <t>Dose (ppm)</t>
  </si>
  <si>
    <t>2_7</t>
  </si>
  <si>
    <t>3_16</t>
  </si>
  <si>
    <t>3_17</t>
  </si>
  <si>
    <t>3_11</t>
  </si>
  <si>
    <t>3_12</t>
  </si>
  <si>
    <t>Label ID</t>
  </si>
  <si>
    <t>2F 152</t>
  </si>
  <si>
    <t>6F 441</t>
  </si>
  <si>
    <t>6F 442</t>
  </si>
  <si>
    <t>7F 521</t>
  </si>
  <si>
    <t>7F 522</t>
  </si>
  <si>
    <t>Mutation Frequency</t>
  </si>
  <si>
    <t>Experiment ID</t>
  </si>
  <si>
    <t>AVG</t>
  </si>
  <si>
    <t>SD</t>
  </si>
  <si>
    <t>N</t>
  </si>
  <si>
    <t>SE</t>
  </si>
  <si>
    <t>Sample ID</t>
  </si>
  <si>
    <t>Batch3</t>
  </si>
  <si>
    <t>Batch4</t>
  </si>
  <si>
    <t>1st Round PCR</t>
  </si>
  <si>
    <t>Prime</t>
  </si>
  <si>
    <t>Dose</t>
  </si>
  <si>
    <t>Digestion</t>
  </si>
  <si>
    <t>1x</t>
  </si>
  <si>
    <t>3x</t>
  </si>
  <si>
    <t>5x</t>
  </si>
  <si>
    <t>Yes</t>
  </si>
  <si>
    <t>No</t>
  </si>
  <si>
    <t>MF</t>
  </si>
  <si>
    <t>Experiment 1</t>
  </si>
  <si>
    <t>Experiment 2</t>
  </si>
  <si>
    <t>9/8/2011 New sample</t>
  </si>
  <si>
    <t>9/9/2011 New sample</t>
  </si>
  <si>
    <t>9/9/2011 Old sample</t>
  </si>
  <si>
    <t xml:space="preserve">MF 9/8/2011 </t>
  </si>
  <si>
    <t>MF 9/9/2011</t>
  </si>
  <si>
    <t>MF 09/15/11</t>
  </si>
  <si>
    <t>Batch 4</t>
  </si>
  <si>
    <t>Batch 5</t>
  </si>
  <si>
    <t>MF 9/28/2011</t>
  </si>
  <si>
    <t>MF 10/01/2011</t>
  </si>
  <si>
    <t xml:space="preserve">Batch 1 </t>
  </si>
  <si>
    <t xml:space="preserve">Batch 2 </t>
  </si>
  <si>
    <t>Batch 3</t>
  </si>
  <si>
    <t>Log 10 value</t>
  </si>
  <si>
    <t>Mean (log10)</t>
  </si>
  <si>
    <t>SEM (log10)</t>
  </si>
  <si>
    <t>Log 10</t>
  </si>
  <si>
    <t>Mean(log10)</t>
  </si>
  <si>
    <t>SEM(log10)</t>
  </si>
  <si>
    <t>Geometric Mean MF</t>
  </si>
  <si>
    <t>Antilog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</si>
</sst>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80" formatCode="0.000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1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readingOrder="1"/>
    </xf>
    <xf numFmtId="49" fontId="2" fillId="2" borderId="1" xfId="0" applyNumberFormat="1" applyFont="1" applyFill="1" applyBorder="1" applyAlignment="1">
      <alignment horizontal="center" wrapText="1" readingOrder="1"/>
    </xf>
    <xf numFmtId="0" fontId="2" fillId="2" borderId="1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readingOrder="1"/>
    </xf>
    <xf numFmtId="0" fontId="4" fillId="0" borderId="0" xfId="0" applyFont="1"/>
    <xf numFmtId="0" fontId="5" fillId="0" borderId="0" xfId="0" applyFont="1"/>
    <xf numFmtId="11" fontId="0" fillId="0" borderId="0" xfId="0" applyNumberFormat="1"/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6" fillId="2" borderId="3" xfId="0" applyNumberFormat="1" applyFont="1" applyFill="1" applyBorder="1" applyAlignment="1">
      <alignment horizontal="center" wrapText="1" readingOrder="1"/>
    </xf>
    <xf numFmtId="1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readingOrder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Border="1"/>
    <xf numFmtId="11" fontId="0" fillId="0" borderId="6" xfId="0" applyNumberFormat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6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Font="1" applyBorder="1" applyAlignment="1">
      <alignment horizontal="center"/>
    </xf>
    <xf numFmtId="11" fontId="0" fillId="0" borderId="1" xfId="0" applyNumberFormat="1" applyFont="1" applyBorder="1" applyAlignment="1">
      <alignment horizontal="center"/>
    </xf>
    <xf numFmtId="11" fontId="0" fillId="0" borderId="1" xfId="0" applyNumberFormat="1" applyFont="1" applyBorder="1"/>
    <xf numFmtId="0" fontId="0" fillId="0" borderId="1" xfId="0" applyFont="1" applyBorder="1" applyAlignment="1">
      <alignment horizontal="center" readingOrder="1"/>
    </xf>
    <xf numFmtId="11" fontId="0" fillId="0" borderId="0" xfId="0" applyNumberFormat="1" applyFont="1" applyAlignment="1">
      <alignment horizontal="center"/>
    </xf>
    <xf numFmtId="0" fontId="8" fillId="2" borderId="2" xfId="0" applyFont="1" applyFill="1" applyBorder="1" applyAlignment="1">
      <alignment horizontal="center" readingOrder="1"/>
    </xf>
    <xf numFmtId="0" fontId="8" fillId="2" borderId="1" xfId="0" applyFont="1" applyFill="1" applyBorder="1" applyAlignment="1">
      <alignment horizontal="center" readingOrder="1"/>
    </xf>
    <xf numFmtId="49" fontId="9" fillId="2" borderId="1" xfId="0" applyNumberFormat="1" applyFont="1" applyFill="1" applyBorder="1" applyAlignment="1">
      <alignment horizontal="center" wrapText="1" readingOrder="1"/>
    </xf>
    <xf numFmtId="0" fontId="9" fillId="2" borderId="1" xfId="0" applyFont="1" applyFill="1" applyBorder="1" applyAlignment="1">
      <alignment horizontal="center" wrapText="1" readingOrder="1"/>
    </xf>
    <xf numFmtId="11" fontId="9" fillId="2" borderId="1" xfId="0" applyNumberFormat="1" applyFont="1" applyFill="1" applyBorder="1" applyAlignment="1">
      <alignment horizontal="center" wrapText="1" readingOrder="1"/>
    </xf>
    <xf numFmtId="0" fontId="9" fillId="2" borderId="1" xfId="0" applyFont="1" applyFill="1" applyBorder="1" applyAlignment="1">
      <alignment horizontal="center" readingOrder="1"/>
    </xf>
    <xf numFmtId="11" fontId="9" fillId="2" borderId="1" xfId="0" applyNumberFormat="1" applyFont="1" applyFill="1" applyBorder="1" applyAlignment="1">
      <alignment horizontal="center" readingOrder="1"/>
    </xf>
    <xf numFmtId="11" fontId="10" fillId="2" borderId="1" xfId="0" applyNumberFormat="1" applyFont="1" applyFill="1" applyBorder="1" applyAlignment="1">
      <alignment horizontal="center" readingOrder="1"/>
    </xf>
    <xf numFmtId="16" fontId="8" fillId="2" borderId="1" xfId="0" applyNumberFormat="1" applyFont="1" applyFill="1" applyBorder="1" applyAlignment="1">
      <alignment horizontal="center" readingOrder="1"/>
    </xf>
    <xf numFmtId="16" fontId="8" fillId="3" borderId="4" xfId="0" applyNumberFormat="1" applyFont="1" applyFill="1" applyBorder="1" applyAlignment="1">
      <alignment horizontal="center" readingOrder="1"/>
    </xf>
    <xf numFmtId="11" fontId="0" fillId="0" borderId="6" xfId="0" applyNumberFormat="1" applyBorder="1"/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0" borderId="6" xfId="0" applyBorder="1"/>
    <xf numFmtId="11" fontId="0" fillId="0" borderId="6" xfId="0" applyNumberFormat="1" applyFont="1" applyBorder="1" applyAlignment="1">
      <alignment horizontal="center"/>
    </xf>
    <xf numFmtId="16" fontId="8" fillId="3" borderId="1" xfId="0" applyNumberFormat="1" applyFont="1" applyFill="1" applyBorder="1" applyAlignment="1">
      <alignment horizontal="center" readingOrder="1"/>
    </xf>
    <xf numFmtId="0" fontId="13" fillId="0" borderId="10" xfId="0" applyFont="1" applyBorder="1" applyAlignment="1">
      <alignment horizontal="center"/>
    </xf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10" xfId="0" applyNumberFormat="1" applyBorder="1"/>
    <xf numFmtId="2" fontId="0" fillId="0" borderId="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0" xfId="0" applyFill="1"/>
    <xf numFmtId="0" fontId="13" fillId="0" borderId="0" xfId="0" applyFont="1" applyFill="1"/>
    <xf numFmtId="0" fontId="3" fillId="0" borderId="1" xfId="0" applyFont="1" applyFill="1" applyBorder="1" applyAlignment="1">
      <alignment horizontal="center" readingOrder="1"/>
    </xf>
    <xf numFmtId="0" fontId="0" fillId="0" borderId="1" xfId="0" applyFill="1" applyBorder="1" applyAlignment="1">
      <alignment horizontal="center" readingOrder="1"/>
    </xf>
    <xf numFmtId="0" fontId="0" fillId="0" borderId="1" xfId="0" applyFont="1" applyBorder="1"/>
    <xf numFmtId="0" fontId="13" fillId="0" borderId="6" xfId="0" applyFont="1" applyFill="1" applyBorder="1" applyAlignment="1">
      <alignment horizontal="center"/>
    </xf>
    <xf numFmtId="165" fontId="0" fillId="0" borderId="6" xfId="0" applyNumberFormat="1" applyBorder="1"/>
    <xf numFmtId="165" fontId="0" fillId="0" borderId="15" xfId="0" applyNumberFormat="1" applyBorder="1"/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180" fontId="0" fillId="0" borderId="10" xfId="0" applyNumberFormat="1" applyBorder="1"/>
    <xf numFmtId="11" fontId="0" fillId="0" borderId="11" xfId="0" applyNumberFormat="1" applyBorder="1" applyAlignment="1">
      <alignment horizontal="center"/>
    </xf>
    <xf numFmtId="180" fontId="0" fillId="0" borderId="12" xfId="0" applyNumberFormat="1" applyBorder="1"/>
    <xf numFmtId="11" fontId="0" fillId="0" borderId="1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20" xfId="0" applyFont="1" applyBorder="1" applyAlignment="1">
      <alignment horizontal="center"/>
    </xf>
    <xf numFmtId="11" fontId="0" fillId="0" borderId="21" xfId="0" applyNumberFormat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Mutation Frequency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090404775688"/>
          <c:y val="0.143222685250516"/>
          <c:w val="0.846154537059192"/>
          <c:h val="0.7416889057616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'Old &amp; New Batch3'!$D$1</c:f>
              <c:strCache>
                <c:ptCount val="1"/>
                <c:pt idx="0">
                  <c:v>5-Aug</c:v>
                </c:pt>
              </c:strCache>
            </c:strRef>
          </c:tx>
          <c:invertIfNegative val="0"/>
          <c:cat>
            <c:numRef>
              <c:f>'Old &amp; New Batch3'!$C$2:$C$8</c:f>
              <c:numCache>
                <c:formatCode>General</c:formatCode>
                <c:ptCount val="7"/>
                <c:pt idx="0">
                  <c:v>0.0</c:v>
                </c:pt>
                <c:pt idx="1">
                  <c:v>0.3</c:v>
                </c:pt>
                <c:pt idx="2">
                  <c:v>4.0</c:v>
                </c:pt>
                <c:pt idx="3">
                  <c:v>14.0</c:v>
                </c:pt>
                <c:pt idx="4">
                  <c:v>60.0</c:v>
                </c:pt>
                <c:pt idx="5">
                  <c:v>170.0</c:v>
                </c:pt>
                <c:pt idx="6">
                  <c:v>520.0</c:v>
                </c:pt>
              </c:numCache>
            </c:numRef>
          </c:cat>
          <c:val>
            <c:numRef>
              <c:f>'Old &amp; New Batch3'!$D$2:$D$8</c:f>
              <c:numCache>
                <c:formatCode>0.00E+00</c:formatCode>
                <c:ptCount val="7"/>
                <c:pt idx="0">
                  <c:v>0.0106183378943947</c:v>
                </c:pt>
                <c:pt idx="1">
                  <c:v>0.0981717384107449</c:v>
                </c:pt>
                <c:pt idx="2">
                  <c:v>0.0430788220485112</c:v>
                </c:pt>
                <c:pt idx="3">
                  <c:v>0.00674171020119936</c:v>
                </c:pt>
                <c:pt idx="4">
                  <c:v>0.00649110504175385</c:v>
                </c:pt>
                <c:pt idx="5">
                  <c:v>0.0369046538224269</c:v>
                </c:pt>
                <c:pt idx="6">
                  <c:v>0.0202707200034594</c:v>
                </c:pt>
              </c:numCache>
            </c:numRef>
          </c:val>
        </c:ser>
        <c:ser>
          <c:idx val="0"/>
          <c:order val="1"/>
          <c:tx>
            <c:strRef>
              <c:f>'Old &amp; New Batch3'!$G$1</c:f>
              <c:strCache>
                <c:ptCount val="1"/>
                <c:pt idx="0">
                  <c:v>9/9/2011 Old sample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'Old &amp; New Batch3'!$C$2:$C$8</c:f>
              <c:numCache>
                <c:formatCode>General</c:formatCode>
                <c:ptCount val="7"/>
                <c:pt idx="0">
                  <c:v>0.0</c:v>
                </c:pt>
                <c:pt idx="1">
                  <c:v>0.3</c:v>
                </c:pt>
                <c:pt idx="2">
                  <c:v>4.0</c:v>
                </c:pt>
                <c:pt idx="3">
                  <c:v>14.0</c:v>
                </c:pt>
                <c:pt idx="4">
                  <c:v>60.0</c:v>
                </c:pt>
                <c:pt idx="5">
                  <c:v>170.0</c:v>
                </c:pt>
                <c:pt idx="6">
                  <c:v>520.0</c:v>
                </c:pt>
              </c:numCache>
            </c:numRef>
          </c:cat>
          <c:val>
            <c:numRef>
              <c:f>'Old &amp; New Batch3'!$G$2:$G$8</c:f>
              <c:numCache>
                <c:formatCode>0.00E+00</c:formatCode>
                <c:ptCount val="7"/>
                <c:pt idx="0">
                  <c:v>0.03066504032742</c:v>
                </c:pt>
                <c:pt idx="1">
                  <c:v>0.0734326638566901</c:v>
                </c:pt>
                <c:pt idx="2">
                  <c:v>0.00553624183945036</c:v>
                </c:pt>
                <c:pt idx="3">
                  <c:v>0.0379715729387429</c:v>
                </c:pt>
                <c:pt idx="4">
                  <c:v>0.000457697074164894</c:v>
                </c:pt>
                <c:pt idx="5">
                  <c:v>0.0191070485020195</c:v>
                </c:pt>
                <c:pt idx="6">
                  <c:v>0.00167649775325548</c:v>
                </c:pt>
              </c:numCache>
            </c:numRef>
          </c:val>
        </c:ser>
        <c:ser>
          <c:idx val="1"/>
          <c:order val="2"/>
          <c:tx>
            <c:strRef>
              <c:f>'Old &amp; New Batch3'!$E$1</c:f>
              <c:strCache>
                <c:ptCount val="1"/>
                <c:pt idx="0">
                  <c:v>9/8/2011 New sample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'Old &amp; New Batch3'!$C$2:$C$8</c:f>
              <c:numCache>
                <c:formatCode>General</c:formatCode>
                <c:ptCount val="7"/>
                <c:pt idx="0">
                  <c:v>0.0</c:v>
                </c:pt>
                <c:pt idx="1">
                  <c:v>0.3</c:v>
                </c:pt>
                <c:pt idx="2">
                  <c:v>4.0</c:v>
                </c:pt>
                <c:pt idx="3">
                  <c:v>14.0</c:v>
                </c:pt>
                <c:pt idx="4">
                  <c:v>60.0</c:v>
                </c:pt>
                <c:pt idx="5">
                  <c:v>170.0</c:v>
                </c:pt>
                <c:pt idx="6">
                  <c:v>520.0</c:v>
                </c:pt>
              </c:numCache>
            </c:numRef>
          </c:cat>
          <c:val>
            <c:numRef>
              <c:f>'Old &amp; New Batch3'!$E$2:$E$8</c:f>
              <c:numCache>
                <c:formatCode>0.00E+00</c:formatCode>
                <c:ptCount val="7"/>
                <c:pt idx="0">
                  <c:v>0.0426612491686802</c:v>
                </c:pt>
                <c:pt idx="1">
                  <c:v>3.4054620702634E-5</c:v>
                </c:pt>
                <c:pt idx="2">
                  <c:v>0.00767778898839965</c:v>
                </c:pt>
                <c:pt idx="3">
                  <c:v>9.98702834154656E-5</c:v>
                </c:pt>
                <c:pt idx="4">
                  <c:v>7.46549986295307E-5</c:v>
                </c:pt>
                <c:pt idx="5">
                  <c:v>0.00739544221636525</c:v>
                </c:pt>
                <c:pt idx="6">
                  <c:v>0.0102194617464329</c:v>
                </c:pt>
              </c:numCache>
            </c:numRef>
          </c:val>
        </c:ser>
        <c:ser>
          <c:idx val="3"/>
          <c:order val="3"/>
          <c:tx>
            <c:strRef>
              <c:f>'Old &amp; New Batch3'!$F$1</c:f>
              <c:strCache>
                <c:ptCount val="1"/>
                <c:pt idx="0">
                  <c:v>9/9/2011 New sample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'Old &amp; New Batch3'!$F$2:$F$8</c:f>
              <c:numCache>
                <c:formatCode>0.00E+00</c:formatCode>
                <c:ptCount val="7"/>
                <c:pt idx="0">
                  <c:v>0.0308833988044867</c:v>
                </c:pt>
                <c:pt idx="1">
                  <c:v>2.61319527293027E-6</c:v>
                </c:pt>
                <c:pt idx="2">
                  <c:v>0.00152668262021217</c:v>
                </c:pt>
                <c:pt idx="3">
                  <c:v>6.27571412478735E-5</c:v>
                </c:pt>
                <c:pt idx="4">
                  <c:v>0.000131057841391573</c:v>
                </c:pt>
                <c:pt idx="5">
                  <c:v>0.000731250772271875</c:v>
                </c:pt>
                <c:pt idx="6">
                  <c:v>0.00611033537530716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3422744"/>
        <c:axId val="2139576120"/>
      </c:barChart>
      <c:catAx>
        <c:axId val="214342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9576120"/>
        <c:crosses val="autoZero"/>
        <c:auto val="1"/>
        <c:lblAlgn val="ctr"/>
        <c:lblOffset val="100"/>
        <c:noMultiLvlLbl val="0"/>
      </c:catAx>
      <c:valAx>
        <c:axId val="2139576120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43422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0000000000002" r="0.750000000000002" t="1.0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Mutation Frequency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878130217028"/>
          <c:y val="0.142857142857144"/>
          <c:w val="0.846410684474124"/>
          <c:h val="0.7448979591836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'Old &amp; New Batch3'!$E$1</c:f>
              <c:strCache>
                <c:ptCount val="1"/>
                <c:pt idx="0">
                  <c:v>9/8/2011 New sample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'Old &amp; New Batch3'!$C$2:$C$8</c:f>
              <c:numCache>
                <c:formatCode>General</c:formatCode>
                <c:ptCount val="7"/>
                <c:pt idx="0">
                  <c:v>0.0</c:v>
                </c:pt>
                <c:pt idx="1">
                  <c:v>0.3</c:v>
                </c:pt>
                <c:pt idx="2">
                  <c:v>4.0</c:v>
                </c:pt>
                <c:pt idx="3">
                  <c:v>14.0</c:v>
                </c:pt>
                <c:pt idx="4">
                  <c:v>60.0</c:v>
                </c:pt>
                <c:pt idx="5">
                  <c:v>170.0</c:v>
                </c:pt>
                <c:pt idx="6">
                  <c:v>520.0</c:v>
                </c:pt>
              </c:numCache>
            </c:numRef>
          </c:cat>
          <c:val>
            <c:numRef>
              <c:f>'Old &amp; New Batch3'!$E$2:$E$8</c:f>
              <c:numCache>
                <c:formatCode>0.00E+00</c:formatCode>
                <c:ptCount val="7"/>
                <c:pt idx="0">
                  <c:v>0.0426612491686802</c:v>
                </c:pt>
                <c:pt idx="1">
                  <c:v>3.4054620702634E-5</c:v>
                </c:pt>
                <c:pt idx="2">
                  <c:v>0.00767778898839965</c:v>
                </c:pt>
                <c:pt idx="3">
                  <c:v>9.98702834154656E-5</c:v>
                </c:pt>
                <c:pt idx="4">
                  <c:v>7.46549986295307E-5</c:v>
                </c:pt>
                <c:pt idx="5">
                  <c:v>0.00739544221636525</c:v>
                </c:pt>
                <c:pt idx="6">
                  <c:v>0.0102194617464329</c:v>
                </c:pt>
              </c:numCache>
            </c:numRef>
          </c:val>
        </c:ser>
        <c:ser>
          <c:idx val="3"/>
          <c:order val="1"/>
          <c:tx>
            <c:strRef>
              <c:f>'Old &amp; New Batch3'!$F$1</c:f>
              <c:strCache>
                <c:ptCount val="1"/>
                <c:pt idx="0">
                  <c:v>9/9/2011 New sample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'Old &amp; New Batch3'!$F$2:$F$8</c:f>
              <c:numCache>
                <c:formatCode>0.00E+00</c:formatCode>
                <c:ptCount val="7"/>
                <c:pt idx="0">
                  <c:v>0.0308833988044867</c:v>
                </c:pt>
                <c:pt idx="1">
                  <c:v>2.61319527293027E-6</c:v>
                </c:pt>
                <c:pt idx="2">
                  <c:v>0.00152668262021217</c:v>
                </c:pt>
                <c:pt idx="3">
                  <c:v>6.27571412478735E-5</c:v>
                </c:pt>
                <c:pt idx="4">
                  <c:v>0.000131057841391573</c:v>
                </c:pt>
                <c:pt idx="5">
                  <c:v>0.000731250772271875</c:v>
                </c:pt>
                <c:pt idx="6">
                  <c:v>0.00611033537530716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106424"/>
        <c:axId val="2101276152"/>
      </c:barChart>
      <c:catAx>
        <c:axId val="214010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1276152"/>
        <c:crosses val="autoZero"/>
        <c:auto val="1"/>
        <c:lblAlgn val="ctr"/>
        <c:lblOffset val="100"/>
        <c:noMultiLvlLbl val="0"/>
      </c:catAx>
      <c:valAx>
        <c:axId val="2101276152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40106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0000000000002" r="0.750000000000002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338874412167"/>
          <c:y val="0.0802471554517369"/>
          <c:w val="0.582661863917061"/>
          <c:h val="0.780866551126516"/>
        </c:manualLayout>
      </c:layout>
      <c:barChart>
        <c:barDir val="col"/>
        <c:grouping val="clustered"/>
        <c:varyColors val="0"/>
        <c:ser>
          <c:idx val="0"/>
          <c:order val="0"/>
          <c:tx>
            <c:v>Digestion DNA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('090811 update &amp; compare'!$C$2,'090811 update &amp; compare'!$C$4,'090811 update &amp; compare'!$C$6)</c:f>
              <c:strCache>
                <c:ptCount val="3"/>
                <c:pt idx="0">
                  <c:v>1x</c:v>
                </c:pt>
                <c:pt idx="1">
                  <c:v>3x</c:v>
                </c:pt>
                <c:pt idx="2">
                  <c:v>5x</c:v>
                </c:pt>
              </c:strCache>
            </c:strRef>
          </c:cat>
          <c:val>
            <c:numRef>
              <c:f>('090811 update &amp; compare'!$E$2,'090811 update &amp; compare'!$E$4,'090811 update &amp; compare'!$E$6)</c:f>
              <c:numCache>
                <c:formatCode>0.00E+00</c:formatCode>
                <c:ptCount val="3"/>
                <c:pt idx="0">
                  <c:v>0.0102194617464329</c:v>
                </c:pt>
                <c:pt idx="1">
                  <c:v>0.00400335000078637</c:v>
                </c:pt>
                <c:pt idx="2">
                  <c:v>0.0010921932943078</c:v>
                </c:pt>
              </c:numCache>
            </c:numRef>
          </c:val>
        </c:ser>
        <c:ser>
          <c:idx val="1"/>
          <c:order val="1"/>
          <c:tx>
            <c:v>Genomic DNA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('090811 update &amp; compare'!$E$3,'090811 update &amp; compare'!$E$5,'090811 update &amp; compare'!$E$7)</c:f>
              <c:numCache>
                <c:formatCode>0.00E+00</c:formatCode>
                <c:ptCount val="3"/>
                <c:pt idx="0">
                  <c:v>4.79623362536151E-5</c:v>
                </c:pt>
                <c:pt idx="1">
                  <c:v>2.5129525487033E-5</c:v>
                </c:pt>
                <c:pt idx="2">
                  <c:v>6.7333572583434E-5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107768"/>
        <c:axId val="2143991160"/>
      </c:barChart>
      <c:catAx>
        <c:axId val="2145107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3991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3991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E+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5107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178266023202"/>
          <c:y val="0.404322283788603"/>
          <c:w val="0.211693760054186"/>
          <c:h val="0.1327163734162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2" r="0.750000000000002" t="1.0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387923895811"/>
          <c:y val="0.0884356679012142"/>
          <c:w val="0.661225148701719"/>
          <c:h val="0.7585059208450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'090811 update &amp; compare'!$B$9:$B$14</c:f>
              <c:numCache>
                <c:formatCode>General</c:formatCode>
                <c:ptCount val="6"/>
                <c:pt idx="0">
                  <c:v>0.0</c:v>
                </c:pt>
                <c:pt idx="1">
                  <c:v>0.3</c:v>
                </c:pt>
                <c:pt idx="2">
                  <c:v>4.0</c:v>
                </c:pt>
                <c:pt idx="3">
                  <c:v>14.0</c:v>
                </c:pt>
                <c:pt idx="4">
                  <c:v>60.0</c:v>
                </c:pt>
                <c:pt idx="5">
                  <c:v>170.0</c:v>
                </c:pt>
              </c:numCache>
            </c:numRef>
          </c:cat>
          <c:val>
            <c:numRef>
              <c:f>'090811 update &amp; compare'!$E$9:$E$14</c:f>
              <c:numCache>
                <c:formatCode>0.00E+00</c:formatCode>
                <c:ptCount val="6"/>
                <c:pt idx="0">
                  <c:v>0.0426612491686802</c:v>
                </c:pt>
                <c:pt idx="1">
                  <c:v>3.4054620702634E-5</c:v>
                </c:pt>
                <c:pt idx="2">
                  <c:v>0.00767778898839965</c:v>
                </c:pt>
                <c:pt idx="3">
                  <c:v>9.98702834154656E-5</c:v>
                </c:pt>
                <c:pt idx="4">
                  <c:v>7.46549986295307E-5</c:v>
                </c:pt>
                <c:pt idx="5">
                  <c:v>0.00739544221636525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167624"/>
        <c:axId val="2143385368"/>
      </c:barChart>
      <c:catAx>
        <c:axId val="2145167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3385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3385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E+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5167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062081525523"/>
          <c:y val="0.431974217508526"/>
          <c:w val="0.130612459156892"/>
          <c:h val="0.07483028907100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2" r="0.750000000000002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16</xdr:row>
      <xdr:rowOff>123825</xdr:rowOff>
    </xdr:from>
    <xdr:to>
      <xdr:col>6</xdr:col>
      <xdr:colOff>733425</xdr:colOff>
      <xdr:row>36</xdr:row>
      <xdr:rowOff>38100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762000</xdr:colOff>
      <xdr:row>16</xdr:row>
      <xdr:rowOff>114300</xdr:rowOff>
    </xdr:from>
    <xdr:to>
      <xdr:col>15</xdr:col>
      <xdr:colOff>28575</xdr:colOff>
      <xdr:row>36</xdr:row>
      <xdr:rowOff>38100</xdr:rowOff>
    </xdr:to>
    <xdr:graphicFrame macro="">
      <xdr:nvGraphicFramePr>
        <xdr:cNvPr id="51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0</xdr:row>
      <xdr:rowOff>0</xdr:rowOff>
    </xdr:from>
    <xdr:to>
      <xdr:col>14</xdr:col>
      <xdr:colOff>371475</xdr:colOff>
      <xdr:row>16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15</xdr:row>
      <xdr:rowOff>47625</xdr:rowOff>
    </xdr:from>
    <xdr:to>
      <xdr:col>7</xdr:col>
      <xdr:colOff>238125</xdr:colOff>
      <xdr:row>29</xdr:row>
      <xdr:rowOff>180975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D13" sqref="D13"/>
    </sheetView>
  </sheetViews>
  <sheetFormatPr baseColWidth="10" defaultColWidth="8.83203125" defaultRowHeight="14" x14ac:dyDescent="0"/>
  <cols>
    <col min="1" max="1" width="11.5" bestFit="1" customWidth="1"/>
    <col min="2" max="2" width="13" bestFit="1" customWidth="1"/>
    <col min="3" max="3" width="15.83203125" bestFit="1" customWidth="1"/>
    <col min="4" max="5" width="21" bestFit="1" customWidth="1"/>
  </cols>
  <sheetData>
    <row r="1" spans="1:7" ht="15">
      <c r="A1" s="4" t="s">
        <v>7</v>
      </c>
      <c r="B1" s="4" t="s">
        <v>0</v>
      </c>
      <c r="C1" s="4" t="s">
        <v>1</v>
      </c>
      <c r="D1" s="4" t="s">
        <v>13</v>
      </c>
    </row>
    <row r="2" spans="1:7">
      <c r="A2" s="2" t="s">
        <v>2</v>
      </c>
      <c r="B2" s="3" t="s">
        <v>8</v>
      </c>
      <c r="C2" s="3">
        <v>0.3</v>
      </c>
      <c r="D2" s="10">
        <v>1.0900000000000001E-5</v>
      </c>
    </row>
    <row r="3" spans="1:7">
      <c r="A3" s="2" t="s">
        <v>5</v>
      </c>
      <c r="B3" s="3" t="s">
        <v>9</v>
      </c>
      <c r="C3" s="3">
        <v>170</v>
      </c>
      <c r="D3" s="10">
        <v>3.6999999999999998E-5</v>
      </c>
    </row>
    <row r="4" spans="1:7">
      <c r="A4" s="2" t="s">
        <v>6</v>
      </c>
      <c r="B4" s="3" t="s">
        <v>10</v>
      </c>
      <c r="C4" s="3">
        <v>170</v>
      </c>
      <c r="D4" s="10">
        <v>3.1699999999999998E-5</v>
      </c>
    </row>
    <row r="5" spans="1:7">
      <c r="A5" s="1" t="s">
        <v>3</v>
      </c>
      <c r="B5" s="1" t="s">
        <v>11</v>
      </c>
      <c r="C5" s="3">
        <v>520</v>
      </c>
      <c r="D5" s="10">
        <v>6.1099999999999994E-5</v>
      </c>
    </row>
    <row r="6" spans="1:7">
      <c r="A6" s="2" t="s">
        <v>4</v>
      </c>
      <c r="B6" s="3" t="s">
        <v>12</v>
      </c>
      <c r="C6" s="3">
        <v>520</v>
      </c>
      <c r="D6" s="10">
        <v>3.5700000000000001E-6</v>
      </c>
    </row>
    <row r="7" spans="1:7">
      <c r="G7" s="5"/>
    </row>
    <row r="12" spans="1:7">
      <c r="A12" s="6"/>
      <c r="B12" s="6"/>
      <c r="C12" s="6"/>
    </row>
    <row r="13" spans="1:7">
      <c r="C13" s="7"/>
    </row>
    <row r="14" spans="1:7">
      <c r="C14" s="7"/>
    </row>
    <row r="15" spans="1:7">
      <c r="C15" s="7"/>
    </row>
    <row r="16" spans="1:7">
      <c r="C16" s="7"/>
    </row>
    <row r="17" spans="3:3">
      <c r="C17" s="7"/>
    </row>
    <row r="18" spans="3:3">
      <c r="C18" s="7"/>
    </row>
  </sheetData>
  <phoneticPr fontId="7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7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I23" sqref="I23"/>
    </sheetView>
  </sheetViews>
  <sheetFormatPr baseColWidth="10" defaultColWidth="8.83203125" defaultRowHeight="14" x14ac:dyDescent="0"/>
  <cols>
    <col min="1" max="1" width="13.1640625" bestFit="1" customWidth="1"/>
    <col min="7" max="7" width="11.1640625" bestFit="1" customWidth="1"/>
    <col min="8" max="8" width="10.1640625" bestFit="1" customWidth="1"/>
    <col min="9" max="9" width="10.5" customWidth="1"/>
    <col min="14" max="14" width="30" customWidth="1"/>
  </cols>
  <sheetData>
    <row r="1" spans="1:14" ht="15" thickBot="1">
      <c r="B1" s="48" t="s">
        <v>47</v>
      </c>
      <c r="C1" s="49"/>
      <c r="D1" s="49"/>
      <c r="E1" s="49"/>
      <c r="F1" s="49"/>
      <c r="G1" s="49"/>
      <c r="H1" s="50"/>
      <c r="I1" s="76" t="s">
        <v>54</v>
      </c>
      <c r="J1" s="77"/>
      <c r="K1" s="77"/>
      <c r="L1" s="77"/>
      <c r="M1" s="77"/>
      <c r="N1" s="80" t="s">
        <v>53</v>
      </c>
    </row>
    <row r="2" spans="1:14" ht="16" thickBot="1">
      <c r="A2" s="4" t="s">
        <v>1</v>
      </c>
      <c r="B2" s="46" t="s">
        <v>44</v>
      </c>
      <c r="C2" s="41" t="s">
        <v>45</v>
      </c>
      <c r="D2" s="41" t="s">
        <v>46</v>
      </c>
      <c r="E2" s="41" t="s">
        <v>40</v>
      </c>
      <c r="F2" s="41" t="s">
        <v>41</v>
      </c>
      <c r="G2" s="42" t="s">
        <v>48</v>
      </c>
      <c r="H2" s="67" t="s">
        <v>49</v>
      </c>
      <c r="I2" s="70" t="s">
        <v>44</v>
      </c>
      <c r="J2" s="71" t="s">
        <v>45</v>
      </c>
      <c r="K2" s="71" t="s">
        <v>46</v>
      </c>
      <c r="L2" s="71" t="s">
        <v>40</v>
      </c>
      <c r="M2" s="78" t="s">
        <v>41</v>
      </c>
      <c r="N2" s="81"/>
    </row>
    <row r="3" spans="1:14">
      <c r="A3" s="8">
        <v>0</v>
      </c>
      <c r="B3" s="58">
        <f>'Batch 1'!P3</f>
        <v>-3.7172921269310475</v>
      </c>
      <c r="C3" s="59">
        <f>'Batch 2'!R3</f>
        <v>-1.3722798309687185</v>
      </c>
      <c r="D3" s="59">
        <f>'Batch 3'!N3</f>
        <v>-1.8634488730067635</v>
      </c>
      <c r="E3" s="59">
        <f>'Batch 4'!N3</f>
        <v>-3.3935066214910878</v>
      </c>
      <c r="F3" s="59">
        <f>'Batch 5'!P3</f>
        <v>-2.7244774315371942</v>
      </c>
      <c r="G3" s="59">
        <f>AVERAGE(B3:F3)</f>
        <v>-2.6142009767869623</v>
      </c>
      <c r="H3" s="68">
        <f>STDEV(B3:F3)/SQRT(COUNT(B3:F3))</f>
        <v>0.44397551304250366</v>
      </c>
      <c r="I3" s="72">
        <f>10^B3</f>
        <v>1.9173785876314958E-4</v>
      </c>
      <c r="J3" s="12">
        <f t="shared" ref="J3:M9" si="0">10^C3</f>
        <v>4.2434605498725964E-2</v>
      </c>
      <c r="K3" s="12">
        <f t="shared" si="0"/>
        <v>1.369465598215709E-2</v>
      </c>
      <c r="L3" s="12">
        <f t="shared" si="0"/>
        <v>4.0410421327277338E-4</v>
      </c>
      <c r="M3" s="12">
        <f t="shared" si="0"/>
        <v>1.8859169701394964E-3</v>
      </c>
      <c r="N3" s="79">
        <f>GEOMEAN(I3:M3)</f>
        <v>2.4310787277706603E-3</v>
      </c>
    </row>
    <row r="4" spans="1:14">
      <c r="A4" s="8">
        <v>0.3</v>
      </c>
      <c r="B4" s="58">
        <f>'Batch 1'!P4</f>
        <v>-4.0826364429377948</v>
      </c>
      <c r="C4" s="59">
        <f>'Batch 2'!R4</f>
        <v>-1.4166369796751179</v>
      </c>
      <c r="D4" s="59">
        <f>'Batch 3'!N4</f>
        <v>-4.9055484091470936</v>
      </c>
      <c r="E4" s="59">
        <f>'Batch 4'!N4</f>
        <v>-2.0655846647085911</v>
      </c>
      <c r="F4" s="59">
        <f>'Batch 5'!P4</f>
        <v>-3.2690770808476972</v>
      </c>
      <c r="G4" s="59">
        <f t="shared" ref="G4:G9" si="1">AVERAGE(B4:F4)</f>
        <v>-3.1478967154632591</v>
      </c>
      <c r="H4" s="68">
        <f t="shared" ref="H4:H9" si="2">STDEV(B4:F4)/SQRT(COUNT(B4:F4))</f>
        <v>0.63821713246173173</v>
      </c>
      <c r="I4" s="72">
        <f t="shared" ref="I4:I9" si="3">10^B4</f>
        <v>8.2672973286373124E-5</v>
      </c>
      <c r="J4" s="12">
        <f t="shared" si="0"/>
        <v>3.8314487462743352E-2</v>
      </c>
      <c r="K4" s="12">
        <f t="shared" si="0"/>
        <v>1.2429440818933879E-5</v>
      </c>
      <c r="L4" s="12">
        <f t="shared" si="0"/>
        <v>8.5983542761347044E-3</v>
      </c>
      <c r="M4" s="12">
        <f t="shared" si="0"/>
        <v>5.3817425606795361E-4</v>
      </c>
      <c r="N4" s="73">
        <f t="shared" ref="N4:N9" si="4">GEOMEAN(I4:M4)</f>
        <v>7.1138267558584799E-4</v>
      </c>
    </row>
    <row r="5" spans="1:14">
      <c r="A5" s="8">
        <v>4</v>
      </c>
      <c r="B5" s="58">
        <f>'Batch 1'!P5</f>
        <v>-4.5686616666192146</v>
      </c>
      <c r="C5" s="59">
        <f>'Batch 2'!R5</f>
        <v>-1.4118101342243166</v>
      </c>
      <c r="D5" s="59">
        <f>'Batch 3'!N5</f>
        <v>-2.7291461715699761</v>
      </c>
      <c r="E5" s="59">
        <f>'Batch 4'!N5</f>
        <v>-2.8557906064774135</v>
      </c>
      <c r="F5" s="59">
        <f>'Batch 5'!P5</f>
        <v>-3.464666357186335</v>
      </c>
      <c r="G5" s="59">
        <f t="shared" si="1"/>
        <v>-3.0060149872154511</v>
      </c>
      <c r="H5" s="68">
        <f t="shared" si="2"/>
        <v>0.5144384580673047</v>
      </c>
      <c r="I5" s="72">
        <f t="shared" si="3"/>
        <v>2.6998419019957425E-5</v>
      </c>
      <c r="J5" s="12">
        <f t="shared" si="0"/>
        <v>3.8742698404722831E-2</v>
      </c>
      <c r="K5" s="12">
        <f t="shared" si="0"/>
        <v>1.8657516244979999E-3</v>
      </c>
      <c r="L5" s="12">
        <f t="shared" si="0"/>
        <v>1.3938286704438343E-3</v>
      </c>
      <c r="M5" s="12">
        <f t="shared" si="0"/>
        <v>3.4303121597865802E-4</v>
      </c>
      <c r="N5" s="73">
        <f t="shared" si="4"/>
        <v>9.8624545036547729E-4</v>
      </c>
    </row>
    <row r="6" spans="1:14">
      <c r="A6" s="8">
        <v>14</v>
      </c>
      <c r="B6" s="58">
        <f>'Batch 1'!P6</f>
        <v>-3.5786471633389287</v>
      </c>
      <c r="C6" s="59">
        <f>'Batch 2'!R6</f>
        <v>-1.2788239295869677</v>
      </c>
      <c r="D6" s="59">
        <f>'Batch 3'!N6</f>
        <v>-4.0583965339630392</v>
      </c>
      <c r="E6" s="59">
        <f>'Batch 4'!N6</f>
        <v>-2.3264601065516812</v>
      </c>
      <c r="F6" s="59">
        <f>'Batch 5'!P6</f>
        <v>-2.5462676974064231</v>
      </c>
      <c r="G6" s="59">
        <f t="shared" si="1"/>
        <v>-2.7577190861694083</v>
      </c>
      <c r="H6" s="68">
        <f t="shared" si="2"/>
        <v>0.48905580522870329</v>
      </c>
      <c r="I6" s="72">
        <f t="shared" si="3"/>
        <v>2.6384741077955517E-4</v>
      </c>
      <c r="J6" s="12">
        <f t="shared" si="0"/>
        <v>5.2623056602453547E-2</v>
      </c>
      <c r="K6" s="12">
        <f t="shared" si="0"/>
        <v>8.741852331095667E-5</v>
      </c>
      <c r="L6" s="12">
        <f t="shared" si="0"/>
        <v>4.7156318622618093E-3</v>
      </c>
      <c r="M6" s="12">
        <f t="shared" si="0"/>
        <v>2.8427083330927736E-3</v>
      </c>
      <c r="N6" s="73">
        <f t="shared" si="4"/>
        <v>1.7469517648627587E-3</v>
      </c>
    </row>
    <row r="7" spans="1:14">
      <c r="A7" s="8">
        <v>60</v>
      </c>
      <c r="B7" s="58">
        <f>'Batch 1'!P7</f>
        <v>-4.7845603914394834</v>
      </c>
      <c r="C7" s="59">
        <f>'Batch 2'!R7</f>
        <v>-1.9304455037991168</v>
      </c>
      <c r="D7" s="59">
        <f>'Batch 3'!N7</f>
        <v>-4.0127481921513377</v>
      </c>
      <c r="E7" s="59">
        <f>'Batch 4'!N7</f>
        <v>-4.0793426514075248</v>
      </c>
      <c r="F7" s="59">
        <f>'Batch 5'!P7</f>
        <v>-4.1597036408424151</v>
      </c>
      <c r="G7" s="59">
        <f t="shared" si="1"/>
        <v>-3.7933600759279757</v>
      </c>
      <c r="H7" s="68">
        <f t="shared" si="2"/>
        <v>0.48564665936729762</v>
      </c>
      <c r="I7" s="72">
        <f t="shared" si="3"/>
        <v>1.6422512781989352E-5</v>
      </c>
      <c r="J7" s="12">
        <f t="shared" si="0"/>
        <v>1.1736929507542309E-2</v>
      </c>
      <c r="K7" s="12">
        <f t="shared" si="0"/>
        <v>9.7107284082156931E-5</v>
      </c>
      <c r="L7" s="12">
        <f t="shared" si="0"/>
        <v>8.3302368289792675E-5</v>
      </c>
      <c r="M7" s="12">
        <f t="shared" si="0"/>
        <v>6.9230323207761918E-5</v>
      </c>
      <c r="N7" s="73">
        <f t="shared" si="4"/>
        <v>1.609310793520132E-4</v>
      </c>
    </row>
    <row r="8" spans="1:14">
      <c r="A8" s="8">
        <v>170</v>
      </c>
      <c r="B8" s="58">
        <f>'Batch 1'!P8</f>
        <v>-4.4685530612938757</v>
      </c>
      <c r="C8" s="59">
        <f>'Batch 2'!R8</f>
        <v>-1.5384129104553916</v>
      </c>
      <c r="D8" s="59">
        <f>'Batch 3'!N8</f>
        <v>-2.7250245212427395</v>
      </c>
      <c r="E8" s="59">
        <f>'Batch 4'!N8</f>
        <v>-2.3876244562345303</v>
      </c>
      <c r="F8" s="59">
        <f>'Batch 5'!P8</f>
        <v>-5.5338427595772757</v>
      </c>
      <c r="G8" s="59">
        <f t="shared" si="1"/>
        <v>-3.3306915417607628</v>
      </c>
      <c r="H8" s="68">
        <f t="shared" si="2"/>
        <v>0.72859710697959024</v>
      </c>
      <c r="I8" s="72">
        <f t="shared" si="3"/>
        <v>3.3997496575605729E-5</v>
      </c>
      <c r="J8" s="12">
        <f t="shared" si="0"/>
        <v>2.8945902141918261E-2</v>
      </c>
      <c r="K8" s="12">
        <f t="shared" si="0"/>
        <v>1.8835427374302421E-3</v>
      </c>
      <c r="L8" s="12">
        <f t="shared" si="0"/>
        <v>4.096147092668749E-3</v>
      </c>
      <c r="M8" s="12">
        <f t="shared" si="0"/>
        <v>2.9252112865372417E-6</v>
      </c>
      <c r="N8" s="73">
        <f t="shared" si="4"/>
        <v>4.6699094349876412E-4</v>
      </c>
    </row>
    <row r="9" spans="1:14" ht="15" thickBot="1">
      <c r="A9" s="8">
        <v>520</v>
      </c>
      <c r="B9" s="60">
        <f>'Batch 1'!P9</f>
        <v>-4.0126944546794512</v>
      </c>
      <c r="C9" s="61">
        <f>'Batch 2'!R9</f>
        <v>-1.7589889373288443</v>
      </c>
      <c r="D9" s="61">
        <f>'Batch 3'!N9</f>
        <v>-2.3472006924814006</v>
      </c>
      <c r="E9" s="61">
        <f>'Batch 4'!N9</f>
        <v>-2.9723405660167406</v>
      </c>
      <c r="F9" s="61">
        <f>'Batch 5'!P9</f>
        <v>-3.5386279093521331</v>
      </c>
      <c r="G9" s="61">
        <f t="shared" si="1"/>
        <v>-2.9259705119717139</v>
      </c>
      <c r="H9" s="69">
        <f t="shared" si="2"/>
        <v>0.40344074506921906</v>
      </c>
      <c r="I9" s="74">
        <f t="shared" si="3"/>
        <v>9.7119300405234044E-5</v>
      </c>
      <c r="J9" s="47">
        <f t="shared" si="0"/>
        <v>1.7418512425532766E-2</v>
      </c>
      <c r="K9" s="47">
        <f t="shared" si="0"/>
        <v>4.4957205445988425E-3</v>
      </c>
      <c r="L9" s="47">
        <f t="shared" si="0"/>
        <v>1.0657600433634019E-3</v>
      </c>
      <c r="M9" s="47">
        <f t="shared" si="0"/>
        <v>2.8931575925266893E-4</v>
      </c>
      <c r="N9" s="75">
        <f t="shared" si="4"/>
        <v>1.185849263050362E-3</v>
      </c>
    </row>
    <row r="14" spans="1:14">
      <c r="B14" s="62"/>
      <c r="C14" s="62"/>
      <c r="D14" s="62"/>
      <c r="E14" s="62"/>
      <c r="F14" s="62"/>
      <c r="G14" s="63"/>
      <c r="H14" s="62"/>
      <c r="I14" s="62"/>
    </row>
    <row r="15" spans="1:14">
      <c r="B15" s="62"/>
      <c r="C15" s="62"/>
      <c r="D15" s="62"/>
      <c r="E15" s="62"/>
      <c r="F15" s="62"/>
      <c r="G15" s="62"/>
      <c r="H15" s="62"/>
      <c r="I15" s="62"/>
    </row>
    <row r="16" spans="1:14">
      <c r="B16" s="62"/>
      <c r="C16" s="62"/>
      <c r="D16" s="62"/>
      <c r="E16" s="62"/>
      <c r="F16" s="62"/>
      <c r="G16" s="62"/>
      <c r="H16" s="62"/>
      <c r="I16" s="62"/>
    </row>
    <row r="17" spans="2:9">
      <c r="B17" s="62"/>
      <c r="C17" s="62"/>
      <c r="D17" s="62"/>
      <c r="E17" s="62"/>
      <c r="F17" s="62"/>
      <c r="G17" s="62"/>
      <c r="H17" s="62"/>
      <c r="I17" s="62"/>
    </row>
    <row r="18" spans="2:9">
      <c r="B18" s="62"/>
      <c r="C18" s="62"/>
      <c r="D18" s="62"/>
      <c r="E18" s="62"/>
      <c r="F18" s="62"/>
      <c r="G18" s="62"/>
      <c r="H18" s="62"/>
      <c r="I18" s="62"/>
    </row>
    <row r="19" spans="2:9">
      <c r="B19" s="62"/>
      <c r="C19" s="62"/>
      <c r="D19" s="62"/>
      <c r="E19" s="62"/>
      <c r="F19" s="62"/>
      <c r="G19" s="62"/>
      <c r="H19" s="62"/>
      <c r="I19" s="62"/>
    </row>
    <row r="20" spans="2:9">
      <c r="B20" s="62"/>
      <c r="C20" s="62"/>
      <c r="D20" s="62"/>
      <c r="E20" s="62"/>
      <c r="F20" s="62"/>
      <c r="G20" s="62"/>
      <c r="H20" s="62"/>
      <c r="I20" s="62"/>
    </row>
    <row r="21" spans="2:9">
      <c r="B21" s="62"/>
      <c r="C21" s="62"/>
      <c r="D21" s="62"/>
      <c r="E21" s="62"/>
      <c r="F21" s="62"/>
      <c r="G21" s="62"/>
      <c r="H21" s="62"/>
      <c r="I21" s="62"/>
    </row>
    <row r="22" spans="2:9">
      <c r="B22" s="62"/>
      <c r="C22" s="62"/>
      <c r="D22" s="62"/>
      <c r="E22" s="62"/>
      <c r="F22" s="62"/>
      <c r="G22" s="62"/>
      <c r="H22" s="62"/>
      <c r="I22" s="62"/>
    </row>
    <row r="23" spans="2:9">
      <c r="B23" s="62"/>
      <c r="C23" s="62"/>
      <c r="D23" s="62"/>
      <c r="E23" s="62"/>
      <c r="F23" s="62"/>
      <c r="G23" s="62"/>
      <c r="H23" s="62"/>
      <c r="I23" s="62"/>
    </row>
    <row r="24" spans="2:9">
      <c r="B24" s="62"/>
      <c r="C24" s="62"/>
      <c r="D24" s="62"/>
      <c r="E24" s="62"/>
      <c r="F24" s="62"/>
      <c r="G24" s="62"/>
      <c r="H24" s="62"/>
      <c r="I24" s="62"/>
    </row>
    <row r="25" spans="2:9">
      <c r="B25" s="62"/>
      <c r="C25" s="62"/>
      <c r="D25" s="62"/>
      <c r="E25" s="62"/>
      <c r="F25" s="62"/>
      <c r="G25" s="62"/>
      <c r="H25" s="62"/>
      <c r="I25" s="62"/>
    </row>
    <row r="26" spans="2:9">
      <c r="B26" s="62"/>
      <c r="C26" s="62"/>
      <c r="D26" s="62"/>
      <c r="E26" s="62"/>
      <c r="F26" s="62"/>
      <c r="G26" s="62"/>
      <c r="H26" s="62"/>
      <c r="I26" s="62"/>
    </row>
    <row r="27" spans="2:9">
      <c r="B27" s="62"/>
      <c r="C27" s="62"/>
      <c r="D27" s="62"/>
      <c r="E27" s="62"/>
      <c r="F27" s="62"/>
      <c r="G27" s="62"/>
      <c r="H27" s="62"/>
      <c r="I27" s="62"/>
    </row>
  </sheetData>
  <mergeCells count="3">
    <mergeCell ref="B1:H1"/>
    <mergeCell ref="I1:M1"/>
    <mergeCell ref="N1:N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L2" sqref="L2"/>
    </sheetView>
  </sheetViews>
  <sheetFormatPr baseColWidth="10" defaultColWidth="8.83203125" defaultRowHeight="14" x14ac:dyDescent="0"/>
  <cols>
    <col min="1" max="1" width="15" bestFit="1" customWidth="1"/>
    <col min="2" max="2" width="13.33203125" bestFit="1" customWidth="1"/>
    <col min="3" max="3" width="10.83203125" hidden="1" customWidth="1"/>
    <col min="4" max="4" width="13.1640625" hidden="1" customWidth="1"/>
    <col min="5" max="5" width="15" bestFit="1" customWidth="1"/>
    <col min="6" max="9" width="8.83203125" bestFit="1" customWidth="1"/>
    <col min="10" max="10" width="9.33203125" bestFit="1" customWidth="1"/>
    <col min="11" max="11" width="13" bestFit="1" customWidth="1"/>
    <col min="13" max="13" width="13" bestFit="1" customWidth="1"/>
    <col min="16" max="16" width="11.83203125" bestFit="1" customWidth="1"/>
    <col min="17" max="17" width="10.1640625" bestFit="1" customWidth="1"/>
  </cols>
  <sheetData>
    <row r="1" spans="1:17">
      <c r="M1" s="51" t="s">
        <v>50</v>
      </c>
      <c r="N1" s="51"/>
      <c r="O1" s="51"/>
      <c r="P1" s="51"/>
      <c r="Q1" s="51"/>
    </row>
    <row r="2" spans="1:17" ht="15">
      <c r="A2" s="66" t="s">
        <v>14</v>
      </c>
      <c r="B2" s="30" t="s">
        <v>1</v>
      </c>
      <c r="C2" s="31" t="s">
        <v>7</v>
      </c>
      <c r="D2" s="31" t="s">
        <v>0</v>
      </c>
      <c r="E2" s="31" t="s">
        <v>14</v>
      </c>
      <c r="F2" s="38">
        <v>40703</v>
      </c>
      <c r="G2" s="38">
        <v>40710</v>
      </c>
      <c r="H2" s="39">
        <v>40738</v>
      </c>
      <c r="I2" s="31" t="s">
        <v>15</v>
      </c>
      <c r="J2" s="31" t="s">
        <v>16</v>
      </c>
      <c r="K2" s="31" t="s">
        <v>17</v>
      </c>
      <c r="L2" s="31" t="s">
        <v>18</v>
      </c>
      <c r="M2" s="38">
        <v>40703</v>
      </c>
      <c r="N2" s="38">
        <v>40710</v>
      </c>
      <c r="O2" s="45">
        <v>40738</v>
      </c>
      <c r="P2" s="31" t="s">
        <v>51</v>
      </c>
      <c r="Q2" s="12" t="s">
        <v>52</v>
      </c>
    </row>
    <row r="3" spans="1:17">
      <c r="A3" s="25">
        <v>5</v>
      </c>
      <c r="B3" s="25">
        <v>0</v>
      </c>
      <c r="C3" s="32"/>
      <c r="D3" s="33"/>
      <c r="E3" s="33">
        <v>401</v>
      </c>
      <c r="F3" s="34">
        <v>2.8850688466307365E-4</v>
      </c>
      <c r="G3" s="34">
        <v>1.4142164111060907E-4</v>
      </c>
      <c r="H3" s="26">
        <v>1.7276332955533388E-4</v>
      </c>
      <c r="I3" s="27">
        <f>AVERAGE(F3:H3)</f>
        <v>2.0089728510967221E-4</v>
      </c>
      <c r="J3" s="27">
        <f>STDEV(F3:H3)</f>
        <v>7.7473587815926463E-5</v>
      </c>
      <c r="K3" s="28">
        <v>3</v>
      </c>
      <c r="L3" s="44">
        <f>J3/SQRT(K3)</f>
        <v>4.4729396780611254E-5</v>
      </c>
      <c r="M3" s="12">
        <f>LOG(F3,10)</f>
        <v>-3.5398438187803207</v>
      </c>
      <c r="N3" s="12">
        <f t="shared" ref="N3:O3" si="0">LOG(G3,10)</f>
        <v>-3.849484127344144</v>
      </c>
      <c r="O3" s="12">
        <f t="shared" si="0"/>
        <v>-3.7625484346686773</v>
      </c>
      <c r="P3" s="12">
        <f>AVERAGE(M3:O3)</f>
        <v>-3.7172921269310475</v>
      </c>
      <c r="Q3" s="12">
        <f>STDEV(M3:O3)/SQRT(K3)</f>
        <v>9.2205170163079289E-2</v>
      </c>
    </row>
    <row r="4" spans="1:17">
      <c r="A4" s="25">
        <v>1</v>
      </c>
      <c r="B4" s="25">
        <v>0.3</v>
      </c>
      <c r="C4" s="32"/>
      <c r="D4" s="33"/>
      <c r="E4" s="33">
        <v>207</v>
      </c>
      <c r="F4" s="34">
        <v>8.1531167840640111E-5</v>
      </c>
      <c r="G4" s="34">
        <v>2.551929421841321E-5</v>
      </c>
      <c r="H4" s="26">
        <v>2.7158035333811988E-4</v>
      </c>
      <c r="I4" s="27">
        <f t="shared" ref="I4:I9" si="1">AVERAGE(F4:H4)</f>
        <v>1.2621027179905773E-4</v>
      </c>
      <c r="J4" s="27">
        <f t="shared" ref="J4:J9" si="2">STDEV(F4:H4)</f>
        <v>1.2897161684523174E-4</v>
      </c>
      <c r="K4" s="28">
        <v>3</v>
      </c>
      <c r="L4" s="44">
        <f t="shared" ref="L4:L9" si="3">J4/SQRT(K4)</f>
        <v>7.4461797703415818E-5</v>
      </c>
      <c r="M4" s="12">
        <f t="shared" ref="M4:M9" si="4">LOG(F4,10)</f>
        <v>-4.0886763368601553</v>
      </c>
      <c r="N4" s="12">
        <f t="shared" ref="N4:N9" si="5">LOG(G4,10)</f>
        <v>-4.5931313409730992</v>
      </c>
      <c r="O4" s="12">
        <f t="shared" ref="O4:O9" si="6">LOG(H4,10)</f>
        <v>-3.5661016509801278</v>
      </c>
      <c r="P4" s="12">
        <f t="shared" ref="P4:P9" si="7">AVERAGE(M4:O4)</f>
        <v>-4.0826364429377948</v>
      </c>
      <c r="Q4" s="12">
        <f t="shared" ref="Q4:Q9" si="8">STDEV(M4:O4)/SQRT(K4)</f>
        <v>0.29649331429826303</v>
      </c>
    </row>
    <row r="5" spans="1:17">
      <c r="A5" s="25">
        <v>2</v>
      </c>
      <c r="B5" s="25">
        <v>4</v>
      </c>
      <c r="C5" s="32"/>
      <c r="D5" s="33"/>
      <c r="E5" s="33">
        <v>215</v>
      </c>
      <c r="F5" s="34">
        <v>7.8594765168365965E-5</v>
      </c>
      <c r="G5" s="34">
        <v>1.379930186753128E-5</v>
      </c>
      <c r="H5" s="26">
        <v>1.8145304654849925E-5</v>
      </c>
      <c r="I5" s="27">
        <f t="shared" si="1"/>
        <v>3.6846457230249057E-5</v>
      </c>
      <c r="J5" s="27">
        <f t="shared" si="2"/>
        <v>3.6220337475356602E-5</v>
      </c>
      <c r="K5" s="28">
        <v>3</v>
      </c>
      <c r="L5" s="44">
        <f t="shared" si="3"/>
        <v>2.0911821591536226E-5</v>
      </c>
      <c r="M5" s="12">
        <f t="shared" si="4"/>
        <v>-4.1046063793321306</v>
      </c>
      <c r="N5" s="12">
        <f t="shared" si="5"/>
        <v>-4.8601428848124062</v>
      </c>
      <c r="O5" s="12">
        <f t="shared" si="6"/>
        <v>-4.7412357357131087</v>
      </c>
      <c r="P5" s="12">
        <f t="shared" si="7"/>
        <v>-4.5686616666192146</v>
      </c>
      <c r="Q5" s="12">
        <f t="shared" si="8"/>
        <v>0.23455291497588529</v>
      </c>
    </row>
    <row r="6" spans="1:17">
      <c r="A6" s="25">
        <v>6</v>
      </c>
      <c r="B6" s="25">
        <v>14</v>
      </c>
      <c r="C6" s="32"/>
      <c r="D6" s="33"/>
      <c r="E6" s="33">
        <v>406</v>
      </c>
      <c r="F6" s="34">
        <v>2.638394931148425E-4</v>
      </c>
      <c r="G6" s="29">
        <v>7.2252386281575079E-4</v>
      </c>
      <c r="H6" s="26">
        <v>9.6353281705871308E-5</v>
      </c>
      <c r="I6" s="27">
        <f t="shared" si="1"/>
        <v>3.6090554587882149E-4</v>
      </c>
      <c r="J6" s="27">
        <f t="shared" si="2"/>
        <v>3.2417397044065045E-4</v>
      </c>
      <c r="K6" s="28">
        <v>3</v>
      </c>
      <c r="L6" s="44">
        <f t="shared" si="3"/>
        <v>1.8716192909817934E-4</v>
      </c>
      <c r="M6" s="12">
        <f t="shared" si="4"/>
        <v>-3.5786601960599196</v>
      </c>
      <c r="N6" s="12">
        <f t="shared" si="5"/>
        <v>-3.1411478048785924</v>
      </c>
      <c r="O6" s="12">
        <f t="shared" si="6"/>
        <v>-4.0161334890782747</v>
      </c>
      <c r="P6" s="12">
        <f t="shared" si="7"/>
        <v>-3.5786471633389287</v>
      </c>
      <c r="Q6" s="12">
        <f t="shared" si="8"/>
        <v>0.25258661023893397</v>
      </c>
    </row>
    <row r="7" spans="1:17">
      <c r="A7" s="25">
        <v>7</v>
      </c>
      <c r="B7" s="25">
        <v>60</v>
      </c>
      <c r="C7" s="35"/>
      <c r="D7" s="35"/>
      <c r="E7" s="35">
        <v>414</v>
      </c>
      <c r="F7" s="36">
        <v>4.0878572795277461E-5</v>
      </c>
      <c r="G7" s="36">
        <v>3.6317713956864399E-6</v>
      </c>
      <c r="H7" s="26">
        <v>2.9833526815962687E-5</v>
      </c>
      <c r="I7" s="27">
        <f t="shared" si="1"/>
        <v>2.4781290335642198E-5</v>
      </c>
      <c r="J7" s="27">
        <f t="shared" si="2"/>
        <v>1.9130469772458667E-5</v>
      </c>
      <c r="K7" s="28">
        <v>3</v>
      </c>
      <c r="L7" s="44">
        <f t="shared" si="3"/>
        <v>1.104498187285301E-5</v>
      </c>
      <c r="M7" s="12">
        <f t="shared" si="4"/>
        <v>-4.3885042752499457</v>
      </c>
      <c r="N7" s="12">
        <f t="shared" si="5"/>
        <v>-5.4398814962513171</v>
      </c>
      <c r="O7" s="12">
        <f t="shared" si="6"/>
        <v>-4.5252954028171875</v>
      </c>
      <c r="P7" s="12">
        <f t="shared" si="7"/>
        <v>-4.7845603914394834</v>
      </c>
      <c r="Q7" s="12">
        <f t="shared" si="8"/>
        <v>0.33003144595332684</v>
      </c>
    </row>
    <row r="8" spans="1:17">
      <c r="A8" s="25">
        <v>4</v>
      </c>
      <c r="B8" s="25">
        <v>170</v>
      </c>
      <c r="C8" s="32"/>
      <c r="D8" s="33"/>
      <c r="E8" s="33">
        <v>312</v>
      </c>
      <c r="F8" s="34">
        <v>4.2355704644863146E-5</v>
      </c>
      <c r="G8" s="34">
        <v>5.623994803740251E-5</v>
      </c>
      <c r="H8" s="26">
        <v>1.6496203068839026E-5</v>
      </c>
      <c r="I8" s="27">
        <f t="shared" si="1"/>
        <v>3.8363951917034894E-5</v>
      </c>
      <c r="J8" s="27">
        <f t="shared" si="2"/>
        <v>2.017032184700202E-5</v>
      </c>
      <c r="K8" s="28">
        <v>3</v>
      </c>
      <c r="L8" s="44">
        <f t="shared" si="3"/>
        <v>1.1645340748008007E-5</v>
      </c>
      <c r="M8" s="12">
        <f t="shared" si="4"/>
        <v>-4.3730880887821995</v>
      </c>
      <c r="N8" s="12">
        <f t="shared" si="5"/>
        <v>-4.2499550892520972</v>
      </c>
      <c r="O8" s="12">
        <f t="shared" si="6"/>
        <v>-4.7826160058473297</v>
      </c>
      <c r="P8" s="12">
        <f t="shared" si="7"/>
        <v>-4.4685530612938757</v>
      </c>
      <c r="Q8" s="12">
        <f t="shared" si="8"/>
        <v>0.16100422742846396</v>
      </c>
    </row>
    <row r="9" spans="1:17">
      <c r="A9" s="25">
        <v>3</v>
      </c>
      <c r="B9" s="25">
        <v>520</v>
      </c>
      <c r="C9" s="35"/>
      <c r="D9" s="35"/>
      <c r="E9" s="35">
        <v>316</v>
      </c>
      <c r="F9" s="37">
        <v>7.8292359986306852E-5</v>
      </c>
      <c r="G9" s="37">
        <v>1.6211982459014368E-4</v>
      </c>
      <c r="H9" s="26">
        <v>7.2170734704765391E-5</v>
      </c>
      <c r="I9" s="27">
        <f t="shared" si="1"/>
        <v>1.0419430642707197E-4</v>
      </c>
      <c r="J9" s="27">
        <f t="shared" si="2"/>
        <v>5.0258261160401924E-5</v>
      </c>
      <c r="K9" s="28">
        <v>3</v>
      </c>
      <c r="L9" s="44">
        <f t="shared" si="3"/>
        <v>2.9016620609960566E-5</v>
      </c>
      <c r="M9" s="12">
        <f t="shared" si="4"/>
        <v>-4.1062806156901344</v>
      </c>
      <c r="N9" s="12">
        <f t="shared" si="5"/>
        <v>-3.7901638748265563</v>
      </c>
      <c r="O9" s="12">
        <f t="shared" si="6"/>
        <v>-4.1416388735216625</v>
      </c>
      <c r="P9" s="12">
        <f t="shared" si="7"/>
        <v>-4.0126944546794512</v>
      </c>
      <c r="Q9" s="12">
        <f t="shared" si="8"/>
        <v>0.11173248681034148</v>
      </c>
    </row>
  </sheetData>
  <mergeCells count="1">
    <mergeCell ref="M1:Q1"/>
  </mergeCells>
  <phoneticPr fontId="7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L22" sqref="L22"/>
    </sheetView>
  </sheetViews>
  <sheetFormatPr baseColWidth="10" defaultColWidth="8.83203125" defaultRowHeight="14" x14ac:dyDescent="0"/>
  <cols>
    <col min="1" max="1" width="13.6640625" bestFit="1" customWidth="1"/>
    <col min="2" max="2" width="13.1640625" bestFit="1" customWidth="1"/>
    <col min="3" max="3" width="9.5" bestFit="1" customWidth="1"/>
    <col min="4" max="6" width="8.33203125" bestFit="1" customWidth="1"/>
    <col min="7" max="8" width="8.6640625" bestFit="1" customWidth="1"/>
    <col min="9" max="9" width="8.6640625" customWidth="1"/>
    <col min="11" max="11" width="8.83203125" style="62"/>
    <col min="18" max="18" width="12.83203125" bestFit="1" customWidth="1"/>
  </cols>
  <sheetData>
    <row r="1" spans="1:19">
      <c r="M1" s="51" t="s">
        <v>50</v>
      </c>
      <c r="N1" s="51"/>
      <c r="O1" s="51"/>
      <c r="P1" s="51"/>
      <c r="Q1" s="51"/>
      <c r="R1" s="51"/>
      <c r="S1" s="51"/>
    </row>
    <row r="2" spans="1:19" ht="15">
      <c r="A2" s="8" t="s">
        <v>14</v>
      </c>
      <c r="B2" s="15" t="s">
        <v>1</v>
      </c>
      <c r="C2" s="15" t="s">
        <v>7</v>
      </c>
      <c r="D2" s="17">
        <v>40738</v>
      </c>
      <c r="E2" s="17">
        <v>40744</v>
      </c>
      <c r="F2" s="17">
        <v>40756</v>
      </c>
      <c r="G2" s="17">
        <v>40808</v>
      </c>
      <c r="H2" s="17">
        <v>40887</v>
      </c>
      <c r="I2" s="15" t="s">
        <v>15</v>
      </c>
      <c r="J2" s="4" t="s">
        <v>16</v>
      </c>
      <c r="K2" s="64" t="s">
        <v>17</v>
      </c>
      <c r="L2" s="4" t="s">
        <v>18</v>
      </c>
      <c r="M2" s="17">
        <v>40738</v>
      </c>
      <c r="N2" s="17">
        <v>40744</v>
      </c>
      <c r="O2" s="17">
        <v>40756</v>
      </c>
      <c r="P2" s="17">
        <v>40808</v>
      </c>
      <c r="Q2" s="17">
        <v>40887</v>
      </c>
      <c r="R2" s="31" t="s">
        <v>51</v>
      </c>
      <c r="S2" s="12" t="s">
        <v>52</v>
      </c>
    </row>
    <row r="3" spans="1:19">
      <c r="A3" s="8">
        <v>1</v>
      </c>
      <c r="B3" s="8">
        <v>0</v>
      </c>
      <c r="C3" s="8">
        <v>101</v>
      </c>
      <c r="D3" s="9">
        <v>0.12174814190323791</v>
      </c>
      <c r="E3" s="9">
        <v>7.1817636014371855E-2</v>
      </c>
      <c r="F3" s="9">
        <v>5.8539897240356346E-2</v>
      </c>
      <c r="G3" s="11">
        <v>1.7538763124603635E-2</v>
      </c>
      <c r="H3" s="11">
        <v>1.5326976071973655E-2</v>
      </c>
      <c r="I3" s="9">
        <f t="shared" ref="I3:I9" si="0">AVERAGE(D3:H3)</f>
        <v>5.6994282870908672E-2</v>
      </c>
      <c r="J3" s="11">
        <f>STDEV(D3:H3)</f>
        <v>4.3897851530858761E-2</v>
      </c>
      <c r="K3" s="65">
        <v>4</v>
      </c>
      <c r="L3" s="40">
        <f t="shared" ref="L3:L9" si="1">J3/SQRT(K3)</f>
        <v>2.1948925765429381E-2</v>
      </c>
      <c r="M3" s="12">
        <f>LOG(D3,10)</f>
        <v>-0.91453765818173405</v>
      </c>
      <c r="N3" s="12">
        <f t="shared" ref="N3:Q3" si="2">LOG(E3,10)</f>
        <v>-1.1437688944314792</v>
      </c>
      <c r="O3" s="12">
        <f t="shared" si="2"/>
        <v>-1.2325480442525063</v>
      </c>
      <c r="P3" s="12">
        <f t="shared" si="2"/>
        <v>-1.7560010373724975</v>
      </c>
      <c r="Q3" s="12">
        <f t="shared" si="2"/>
        <v>-1.8145435206053757</v>
      </c>
      <c r="R3" s="12">
        <f t="shared" ref="R3:R9" si="3">AVERAGE(M3:Q3)</f>
        <v>-1.3722798309687185</v>
      </c>
      <c r="S3" s="12">
        <f t="shared" ref="S3:S9" si="4">STDEV(M3:Q3)/SQRT(K3)</f>
        <v>0.19750146399754545</v>
      </c>
    </row>
    <row r="4" spans="1:19">
      <c r="A4" s="8">
        <v>2</v>
      </c>
      <c r="B4" s="8">
        <v>0.3</v>
      </c>
      <c r="C4" s="8">
        <v>106</v>
      </c>
      <c r="D4" s="9">
        <v>7.1038478243622069E-2</v>
      </c>
      <c r="E4" s="9">
        <v>6.4256888870823717E-2</v>
      </c>
      <c r="F4" s="9">
        <v>3.866967781283201E-2</v>
      </c>
      <c r="G4" s="11">
        <v>2.0719756046138044E-2</v>
      </c>
      <c r="H4" s="11">
        <v>2.2575977635678545E-2</v>
      </c>
      <c r="I4" s="9">
        <f t="shared" si="0"/>
        <v>4.3452155721818875E-2</v>
      </c>
      <c r="J4" s="11">
        <f t="shared" ref="J4:J9" si="5">STDEV(D4:H4)</f>
        <v>2.3287824142281598E-2</v>
      </c>
      <c r="K4" s="65">
        <v>4</v>
      </c>
      <c r="L4" s="40">
        <f t="shared" si="1"/>
        <v>1.1643912071140799E-2</v>
      </c>
      <c r="M4" s="12">
        <f t="shared" ref="M4:M9" si="6">LOG(D4,10)</f>
        <v>-1.1485063504033903</v>
      </c>
      <c r="N4" s="12">
        <f t="shared" ref="N4:N9" si="7">LOG(E4,10)</f>
        <v>-1.1920803055343059</v>
      </c>
      <c r="O4" s="12">
        <f t="shared" ref="O4:O9" si="8">LOG(F4,10)</f>
        <v>-1.4126294463570379</v>
      </c>
      <c r="P4" s="12">
        <f t="shared" ref="P4:P9" si="9">LOG(G4,10)</f>
        <v>-1.6836153622684935</v>
      </c>
      <c r="Q4" s="12">
        <f t="shared" ref="Q4:Q9" si="10">LOG(H4,10)</f>
        <v>-1.6463534338123624</v>
      </c>
      <c r="R4" s="12">
        <f t="shared" si="3"/>
        <v>-1.4166369796751179</v>
      </c>
      <c r="S4" s="12">
        <f t="shared" si="4"/>
        <v>0.12409243043284711</v>
      </c>
    </row>
    <row r="5" spans="1:19">
      <c r="A5" s="8">
        <v>3</v>
      </c>
      <c r="B5" s="8">
        <v>4</v>
      </c>
      <c r="C5" s="8">
        <v>211</v>
      </c>
      <c r="D5" s="9">
        <v>5.7353280624252649E-2</v>
      </c>
      <c r="E5" s="9">
        <v>3.8930570274661729E-2</v>
      </c>
      <c r="F5" s="9">
        <v>4.3312274747061681E-2</v>
      </c>
      <c r="G5" s="11">
        <v>2.8852365855479713E-2</v>
      </c>
      <c r="H5" s="11">
        <v>3.1282962550565487E-2</v>
      </c>
      <c r="I5" s="9">
        <f t="shared" si="0"/>
        <v>3.9946290810404253E-2</v>
      </c>
      <c r="J5" s="11">
        <f t="shared" si="5"/>
        <v>1.1330194811776243E-2</v>
      </c>
      <c r="K5" s="65">
        <v>4</v>
      </c>
      <c r="L5" s="40">
        <f t="shared" si="1"/>
        <v>5.6650974058881217E-3</v>
      </c>
      <c r="M5" s="12">
        <f t="shared" si="6"/>
        <v>-1.2414417352821365</v>
      </c>
      <c r="N5" s="12">
        <f t="shared" si="7"/>
        <v>-1.4097092344702589</v>
      </c>
      <c r="O5" s="12">
        <f t="shared" si="8"/>
        <v>-1.3633890066614345</v>
      </c>
      <c r="P5" s="12">
        <f t="shared" si="9"/>
        <v>-1.5398185694804245</v>
      </c>
      <c r="Q5" s="12">
        <f t="shared" si="10"/>
        <v>-1.5046921252273273</v>
      </c>
      <c r="R5" s="12">
        <f t="shared" si="3"/>
        <v>-1.4118101342243166</v>
      </c>
      <c r="S5" s="12">
        <f t="shared" si="4"/>
        <v>5.936520155031895E-2</v>
      </c>
    </row>
    <row r="6" spans="1:19">
      <c r="A6" s="8">
        <v>4</v>
      </c>
      <c r="B6" s="8">
        <v>14</v>
      </c>
      <c r="C6" s="8">
        <v>216</v>
      </c>
      <c r="D6" s="9">
        <v>9.9477411071731303E-2</v>
      </c>
      <c r="E6" s="9">
        <v>5.8936149962247344E-2</v>
      </c>
      <c r="F6" s="9">
        <v>3.8316032834078625E-2</v>
      </c>
      <c r="G6" s="11">
        <v>2.9304352659818032E-2</v>
      </c>
      <c r="H6" s="11">
        <v>6.1300137286147582E-2</v>
      </c>
      <c r="I6" s="9">
        <f t="shared" si="0"/>
        <v>5.7466816762804587E-2</v>
      </c>
      <c r="J6" s="11">
        <f t="shared" si="5"/>
        <v>2.711835277958289E-2</v>
      </c>
      <c r="K6" s="65">
        <v>4</v>
      </c>
      <c r="L6" s="40">
        <f t="shared" si="1"/>
        <v>1.3559176389791445E-2</v>
      </c>
      <c r="M6" s="12">
        <f t="shared" si="6"/>
        <v>-1.0022755258939779</v>
      </c>
      <c r="N6" s="12">
        <f t="shared" si="7"/>
        <v>-1.2296182380952507</v>
      </c>
      <c r="O6" s="12">
        <f t="shared" si="8"/>
        <v>-1.4166194632537001</v>
      </c>
      <c r="P6" s="12">
        <f t="shared" si="9"/>
        <v>-1.5330678678457168</v>
      </c>
      <c r="Q6" s="12">
        <f t="shared" si="10"/>
        <v>-1.2125385528461921</v>
      </c>
      <c r="R6" s="12">
        <f t="shared" si="3"/>
        <v>-1.2788239295869677</v>
      </c>
      <c r="S6" s="12">
        <f t="shared" si="4"/>
        <v>0.10214008764614729</v>
      </c>
    </row>
    <row r="7" spans="1:19">
      <c r="A7" s="8">
        <v>5</v>
      </c>
      <c r="B7" s="8">
        <v>60</v>
      </c>
      <c r="C7" s="8">
        <v>411</v>
      </c>
      <c r="D7" s="9">
        <v>7.9501983017240679E-2</v>
      </c>
      <c r="E7" s="9">
        <v>2.88763683126009E-2</v>
      </c>
      <c r="F7" s="9">
        <v>2.4913814228771373E-2</v>
      </c>
      <c r="G7" s="11">
        <v>3.4606331112862856E-3</v>
      </c>
      <c r="H7" s="11">
        <v>1.1252685124893862E-3</v>
      </c>
      <c r="I7" s="9">
        <f t="shared" si="0"/>
        <v>2.7575613436477724E-2</v>
      </c>
      <c r="J7" s="11">
        <f t="shared" si="5"/>
        <v>3.1568489110148333E-2</v>
      </c>
      <c r="K7" s="65">
        <v>4</v>
      </c>
      <c r="L7" s="40">
        <f t="shared" si="1"/>
        <v>1.5784244555074167E-2</v>
      </c>
      <c r="M7" s="12">
        <f t="shared" si="6"/>
        <v>-1.099622038605109</v>
      </c>
      <c r="N7" s="12">
        <f t="shared" si="7"/>
        <v>-1.5394574274796251</v>
      </c>
      <c r="O7" s="12">
        <f t="shared" si="8"/>
        <v>-1.6035597782162343</v>
      </c>
      <c r="P7" s="12">
        <f t="shared" si="9"/>
        <v>-2.4608444412114654</v>
      </c>
      <c r="Q7" s="12">
        <f t="shared" si="10"/>
        <v>-2.9487438334831495</v>
      </c>
      <c r="R7" s="12">
        <f t="shared" si="3"/>
        <v>-1.9304455037991168</v>
      </c>
      <c r="S7" s="12">
        <f t="shared" si="4"/>
        <v>0.37651760456652955</v>
      </c>
    </row>
    <row r="8" spans="1:19">
      <c r="A8" s="8">
        <v>6</v>
      </c>
      <c r="B8" s="8">
        <v>170</v>
      </c>
      <c r="C8" s="8">
        <v>311</v>
      </c>
      <c r="D8" s="9">
        <v>9.4793821283708571E-2</v>
      </c>
      <c r="E8" s="9">
        <v>8.8271918055103135E-2</v>
      </c>
      <c r="F8" s="9">
        <v>4.1923046158194061E-2</v>
      </c>
      <c r="G8" s="11">
        <v>5.0725889815246448E-3</v>
      </c>
      <c r="H8" s="11">
        <v>1.1419585705667687E-2</v>
      </c>
      <c r="I8" s="9">
        <f t="shared" si="0"/>
        <v>4.8296192036839623E-2</v>
      </c>
      <c r="J8" s="11">
        <f t="shared" si="5"/>
        <v>4.1919175624780335E-2</v>
      </c>
      <c r="K8" s="65">
        <v>4</v>
      </c>
      <c r="L8" s="40">
        <f t="shared" si="1"/>
        <v>2.0959587812390167E-2</v>
      </c>
      <c r="M8" s="12">
        <f t="shared" si="6"/>
        <v>-1.0232199693058253</v>
      </c>
      <c r="N8" s="12">
        <f t="shared" si="7"/>
        <v>-1.0541774365519263</v>
      </c>
      <c r="O8" s="12">
        <f t="shared" si="8"/>
        <v>-1.3775471687335135</v>
      </c>
      <c r="P8" s="12">
        <f t="shared" si="9"/>
        <v>-2.2947703259907817</v>
      </c>
      <c r="Q8" s="12">
        <f t="shared" si="10"/>
        <v>-1.9423496516949128</v>
      </c>
      <c r="R8" s="12">
        <f t="shared" si="3"/>
        <v>-1.5384129104553916</v>
      </c>
      <c r="S8" s="12">
        <f t="shared" si="4"/>
        <v>0.28073864387263814</v>
      </c>
    </row>
    <row r="9" spans="1:19">
      <c r="A9" s="8">
        <v>7</v>
      </c>
      <c r="B9" s="8">
        <v>520</v>
      </c>
      <c r="C9" s="8">
        <v>416</v>
      </c>
      <c r="D9" s="9">
        <v>0.10908533923330195</v>
      </c>
      <c r="E9" s="9">
        <v>6.4877574254687889E-2</v>
      </c>
      <c r="F9" s="9">
        <v>4.5043138323117751E-2</v>
      </c>
      <c r="G9" s="11">
        <v>1.3205371474858412E-2</v>
      </c>
      <c r="H9" s="11">
        <v>3.8090358388558938E-4</v>
      </c>
      <c r="I9" s="9">
        <f t="shared" si="0"/>
        <v>4.6518465373970322E-2</v>
      </c>
      <c r="J9" s="11">
        <f t="shared" si="5"/>
        <v>4.3278990302441984E-2</v>
      </c>
      <c r="K9" s="65">
        <v>4</v>
      </c>
      <c r="L9" s="40">
        <f t="shared" si="1"/>
        <v>2.1639495151220992E-2</v>
      </c>
      <c r="M9" s="12">
        <f t="shared" si="6"/>
        <v>-0.96223361346223446</v>
      </c>
      <c r="N9" s="12">
        <f t="shared" si="7"/>
        <v>-1.1879053965820119</v>
      </c>
      <c r="O9" s="12">
        <f t="shared" si="8"/>
        <v>-1.3463713581893424</v>
      </c>
      <c r="P9" s="12">
        <f t="shared" si="9"/>
        <v>-1.8792493773262726</v>
      </c>
      <c r="Q9" s="12">
        <f t="shared" si="10"/>
        <v>-3.4191849410843593</v>
      </c>
      <c r="R9" s="12">
        <f t="shared" si="3"/>
        <v>-1.7589889373288443</v>
      </c>
      <c r="S9" s="12">
        <f t="shared" si="4"/>
        <v>0.49383208605954959</v>
      </c>
    </row>
    <row r="10" spans="1:19">
      <c r="B10" s="14"/>
      <c r="G10" s="7"/>
      <c r="H10" s="7"/>
      <c r="I10" s="7"/>
    </row>
  </sheetData>
  <mergeCells count="1">
    <mergeCell ref="M1:S1"/>
  </mergeCells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I17" sqref="I17"/>
    </sheetView>
  </sheetViews>
  <sheetFormatPr baseColWidth="10" defaultColWidth="8.83203125" defaultRowHeight="14" x14ac:dyDescent="0"/>
  <cols>
    <col min="1" max="1" width="13.6640625" bestFit="1" customWidth="1"/>
    <col min="2" max="2" width="13.1640625" bestFit="1" customWidth="1"/>
    <col min="3" max="3" width="9.5" bestFit="1" customWidth="1"/>
    <col min="4" max="4" width="14.6640625" bestFit="1" customWidth="1"/>
    <col min="5" max="6" width="14.1640625" bestFit="1" customWidth="1"/>
    <col min="7" max="7" width="9" customWidth="1"/>
    <col min="11" max="14" width="12.83203125" bestFit="1" customWidth="1"/>
    <col min="15" max="15" width="12.1640625" bestFit="1" customWidth="1"/>
  </cols>
  <sheetData>
    <row r="1" spans="1:15">
      <c r="K1" s="51" t="s">
        <v>50</v>
      </c>
      <c r="L1" s="51"/>
      <c r="M1" s="51"/>
      <c r="N1" s="51"/>
      <c r="O1" s="51"/>
    </row>
    <row r="2" spans="1:15" ht="15">
      <c r="A2" s="8" t="s">
        <v>14</v>
      </c>
      <c r="B2" s="15" t="s">
        <v>1</v>
      </c>
      <c r="C2" s="15" t="s">
        <v>7</v>
      </c>
      <c r="D2" s="17" t="s">
        <v>37</v>
      </c>
      <c r="E2" s="17" t="s">
        <v>38</v>
      </c>
      <c r="F2" s="15" t="s">
        <v>39</v>
      </c>
      <c r="G2" s="15" t="s">
        <v>15</v>
      </c>
      <c r="H2" s="4" t="s">
        <v>16</v>
      </c>
      <c r="I2" s="4" t="s">
        <v>17</v>
      </c>
      <c r="J2" s="4" t="s">
        <v>18</v>
      </c>
      <c r="K2" s="17" t="s">
        <v>37</v>
      </c>
      <c r="L2" s="17" t="s">
        <v>38</v>
      </c>
      <c r="M2" s="15" t="s">
        <v>39</v>
      </c>
      <c r="N2" s="31" t="s">
        <v>51</v>
      </c>
      <c r="O2" s="12" t="s">
        <v>52</v>
      </c>
    </row>
    <row r="3" spans="1:15">
      <c r="A3" s="8">
        <v>1</v>
      </c>
      <c r="B3" s="8">
        <v>0</v>
      </c>
      <c r="C3" s="8">
        <v>201</v>
      </c>
      <c r="D3" s="9">
        <v>4.2661249168680172E-2</v>
      </c>
      <c r="E3" s="9">
        <v>3.0883398804486744E-2</v>
      </c>
      <c r="F3" s="9">
        <v>1.9493719986430696E-3</v>
      </c>
      <c r="G3" s="9">
        <f>AVERAGE(D3:F3)</f>
        <v>2.5164673323936664E-2</v>
      </c>
      <c r="H3" s="11">
        <f>STDEV(D3:F3)</f>
        <v>2.0949751824746433E-2</v>
      </c>
      <c r="I3" s="13">
        <v>3</v>
      </c>
      <c r="J3" s="40">
        <f t="shared" ref="J3:J9" si="0">H3/SQRT(I3)</f>
        <v>1.2095344855473207E-2</v>
      </c>
      <c r="K3" s="12">
        <f>LOG(D3,10)</f>
        <v>-1.3699664320764144</v>
      </c>
      <c r="L3" s="12">
        <f t="shared" ref="L3:M9" si="1">LOG(E3,10)</f>
        <v>-1.5102749103827002</v>
      </c>
      <c r="M3" s="12">
        <f>LOG(F3,10)</f>
        <v>-2.7101052765611757</v>
      </c>
      <c r="N3" s="12">
        <f t="shared" ref="N3:N9" si="2">AVERAGE(K3:M3)</f>
        <v>-1.8634488730067635</v>
      </c>
      <c r="O3" s="12">
        <f t="shared" ref="O3:O9" si="3">STDEV(K3:M3)/SQRT(I3)</f>
        <v>0.4252614554721702</v>
      </c>
    </row>
    <row r="4" spans="1:15">
      <c r="A4" s="8">
        <v>2</v>
      </c>
      <c r="B4" s="8">
        <v>0.3</v>
      </c>
      <c r="C4" s="8">
        <v>206</v>
      </c>
      <c r="D4" s="9">
        <v>3.4054620702634022E-5</v>
      </c>
      <c r="E4" s="9">
        <v>2.6131952729302743E-6</v>
      </c>
      <c r="F4" s="9">
        <v>2.1577784982110123E-5</v>
      </c>
      <c r="G4" s="9">
        <f t="shared" ref="G4:G9" si="4">AVERAGE(D4:F4)</f>
        <v>1.9415200319224807E-5</v>
      </c>
      <c r="H4" s="11">
        <f t="shared" ref="H4:H8" si="5">STDEV(D4:F4)</f>
        <v>1.5831878839260217E-5</v>
      </c>
      <c r="I4" s="13">
        <v>3</v>
      </c>
      <c r="J4" s="40">
        <f t="shared" si="0"/>
        <v>9.1405395096244268E-6</v>
      </c>
      <c r="K4" s="12">
        <f>LOG(D4,10)</f>
        <v>-4.4678239524881231</v>
      </c>
      <c r="L4" s="12">
        <f t="shared" si="1"/>
        <v>-5.5828281360869063</v>
      </c>
      <c r="M4" s="12">
        <f t="shared" si="1"/>
        <v>-4.6659931388662503</v>
      </c>
      <c r="N4" s="12">
        <f t="shared" si="2"/>
        <v>-4.9055484091470936</v>
      </c>
      <c r="O4" s="12">
        <f t="shared" si="3"/>
        <v>0.34343782940545592</v>
      </c>
    </row>
    <row r="5" spans="1:15">
      <c r="A5" s="8">
        <v>3</v>
      </c>
      <c r="B5" s="8">
        <v>4</v>
      </c>
      <c r="C5" s="8">
        <v>212</v>
      </c>
      <c r="D5" s="9">
        <v>7.6777889883996499E-3</v>
      </c>
      <c r="E5" s="9">
        <v>1.5266826202121663E-3</v>
      </c>
      <c r="F5" s="9">
        <v>5.5408520205924461E-4</v>
      </c>
      <c r="G5" s="9">
        <f t="shared" si="4"/>
        <v>3.2528522702236873E-3</v>
      </c>
      <c r="H5" s="11">
        <f t="shared" si="5"/>
        <v>3.8628402962516874E-3</v>
      </c>
      <c r="I5" s="13">
        <v>3</v>
      </c>
      <c r="J5" s="40">
        <f t="shared" si="0"/>
        <v>2.2302118848774458E-3</v>
      </c>
      <c r="K5" s="12">
        <f t="shared" ref="K5:K9" si="6">LOG(D5,10)</f>
        <v>-2.1147638279353291</v>
      </c>
      <c r="L5" s="12">
        <f t="shared" si="1"/>
        <v>-2.8162512383966383</v>
      </c>
      <c r="M5" s="12">
        <f t="shared" si="1"/>
        <v>-3.2564234483779613</v>
      </c>
      <c r="N5" s="12">
        <f t="shared" si="2"/>
        <v>-2.7291461715699761</v>
      </c>
      <c r="O5" s="12">
        <f t="shared" si="3"/>
        <v>0.33243402440056269</v>
      </c>
    </row>
    <row r="6" spans="1:15">
      <c r="A6" s="8">
        <v>4</v>
      </c>
      <c r="B6" s="8">
        <v>14</v>
      </c>
      <c r="C6" s="8">
        <v>217</v>
      </c>
      <c r="D6" s="9">
        <v>9.9870283415465634E-5</v>
      </c>
      <c r="E6" s="9">
        <v>6.2757141247873528E-5</v>
      </c>
      <c r="F6" s="9">
        <v>1.0658865048612192E-4</v>
      </c>
      <c r="G6" s="9">
        <f t="shared" si="4"/>
        <v>8.9738691716487014E-5</v>
      </c>
      <c r="H6" s="11">
        <f t="shared" si="5"/>
        <v>2.3606930408076623E-5</v>
      </c>
      <c r="I6" s="13">
        <v>3</v>
      </c>
      <c r="J6" s="40">
        <f t="shared" si="0"/>
        <v>1.3629467625843802E-5</v>
      </c>
      <c r="K6" s="12">
        <f t="shared" si="6"/>
        <v>-4.0005637176654929</v>
      </c>
      <c r="L6" s="12">
        <f t="shared" si="1"/>
        <v>-4.2023368478854657</v>
      </c>
      <c r="M6" s="12">
        <f t="shared" si="1"/>
        <v>-3.9722890363381591</v>
      </c>
      <c r="N6" s="12">
        <f t="shared" si="2"/>
        <v>-4.0583965339630392</v>
      </c>
      <c r="O6" s="12">
        <f t="shared" si="3"/>
        <v>7.2431519106223308E-2</v>
      </c>
    </row>
    <row r="7" spans="1:15">
      <c r="A7" s="8">
        <v>5</v>
      </c>
      <c r="B7" s="8">
        <v>60</v>
      </c>
      <c r="C7" s="8">
        <v>412</v>
      </c>
      <c r="D7" s="9">
        <v>7.4654998629530706E-5</v>
      </c>
      <c r="E7" s="9">
        <v>1.310578413915734E-4</v>
      </c>
      <c r="F7" s="9">
        <v>9.359087792047879E-5</v>
      </c>
      <c r="G7" s="9">
        <f t="shared" si="4"/>
        <v>9.9767905980527628E-5</v>
      </c>
      <c r="H7" s="11">
        <f t="shared" si="5"/>
        <v>2.8704301500836089E-5</v>
      </c>
      <c r="I7" s="13">
        <v>3</v>
      </c>
      <c r="J7" s="40">
        <f t="shared" si="0"/>
        <v>1.6572436198407896E-5</v>
      </c>
      <c r="K7" s="12">
        <f t="shared" si="6"/>
        <v>-4.1269411081727991</v>
      </c>
      <c r="L7" s="12">
        <f t="shared" si="1"/>
        <v>-3.8825369894353399</v>
      </c>
      <c r="M7" s="12">
        <f t="shared" si="1"/>
        <v>-4.0287664788458741</v>
      </c>
      <c r="N7" s="12">
        <f t="shared" si="2"/>
        <v>-4.0127481921513377</v>
      </c>
      <c r="O7" s="12">
        <f t="shared" si="3"/>
        <v>7.1006531261637695E-2</v>
      </c>
    </row>
    <row r="8" spans="1:15">
      <c r="A8" s="8">
        <v>6</v>
      </c>
      <c r="B8" s="8">
        <v>170</v>
      </c>
      <c r="C8" s="8">
        <v>313</v>
      </c>
      <c r="D8" s="9">
        <v>7.3954422163652524E-3</v>
      </c>
      <c r="E8" s="9">
        <v>7.3125077227187483E-4</v>
      </c>
      <c r="F8" s="9">
        <v>1.235651356932876E-3</v>
      </c>
      <c r="G8" s="9">
        <f t="shared" si="4"/>
        <v>3.1207814485233343E-3</v>
      </c>
      <c r="H8" s="11">
        <f t="shared" si="5"/>
        <v>3.7105455794999654E-3</v>
      </c>
      <c r="I8" s="13">
        <v>3</v>
      </c>
      <c r="J8" s="40">
        <f t="shared" si="0"/>
        <v>2.1422844891646809E-3</v>
      </c>
      <c r="K8" s="12">
        <f t="shared" si="6"/>
        <v>-2.1310358519057409</v>
      </c>
      <c r="L8" s="12">
        <f t="shared" si="1"/>
        <v>-3.135933662252345</v>
      </c>
      <c r="M8" s="12">
        <f t="shared" si="1"/>
        <v>-2.9081040495701318</v>
      </c>
      <c r="N8" s="12">
        <f t="shared" si="2"/>
        <v>-2.7250245212427395</v>
      </c>
      <c r="O8" s="12">
        <f t="shared" si="3"/>
        <v>0.30418935307868311</v>
      </c>
    </row>
    <row r="9" spans="1:15">
      <c r="A9" s="8">
        <v>7</v>
      </c>
      <c r="B9" s="8">
        <v>520</v>
      </c>
      <c r="C9" s="8">
        <v>317</v>
      </c>
      <c r="D9" s="9">
        <v>1.0219461746432901E-2</v>
      </c>
      <c r="E9" s="9">
        <v>6.1103353753071592E-3</v>
      </c>
      <c r="F9" s="9">
        <v>1.4551402455545378E-3</v>
      </c>
      <c r="G9" s="9">
        <f t="shared" si="4"/>
        <v>5.9283124557648658E-3</v>
      </c>
      <c r="H9" s="11">
        <f>STDEV(D9:F9)</f>
        <v>4.3849951083346382E-3</v>
      </c>
      <c r="I9" s="13">
        <v>3</v>
      </c>
      <c r="J9" s="40">
        <f t="shared" si="0"/>
        <v>2.5316781061921955E-3</v>
      </c>
      <c r="K9" s="12">
        <f t="shared" si="6"/>
        <v>-1.9905719776562931</v>
      </c>
      <c r="L9" s="12">
        <f t="shared" si="1"/>
        <v>-2.2139349521718428</v>
      </c>
      <c r="M9" s="12">
        <f t="shared" si="1"/>
        <v>-2.8370951476160662</v>
      </c>
      <c r="N9" s="12">
        <f t="shared" si="2"/>
        <v>-2.3472006924814006</v>
      </c>
      <c r="O9" s="12">
        <f t="shared" si="3"/>
        <v>0.25329178659856466</v>
      </c>
    </row>
  </sheetData>
  <mergeCells count="1">
    <mergeCell ref="K1:O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9" sqref="H19"/>
    </sheetView>
  </sheetViews>
  <sheetFormatPr baseColWidth="10" defaultColWidth="8.83203125" defaultRowHeight="14" x14ac:dyDescent="0"/>
  <cols>
    <col min="1" max="1" width="13.6640625" bestFit="1" customWidth="1"/>
    <col min="2" max="2" width="13.1640625" bestFit="1" customWidth="1"/>
    <col min="4" max="4" width="14.1640625" bestFit="1" customWidth="1"/>
    <col min="5" max="5" width="15.5" bestFit="1" customWidth="1"/>
    <col min="6" max="6" width="14.1640625" bestFit="1" customWidth="1"/>
    <col min="11" max="14" width="12.83203125" bestFit="1" customWidth="1"/>
    <col min="15" max="15" width="12.1640625" bestFit="1" customWidth="1"/>
  </cols>
  <sheetData>
    <row r="1" spans="1:15">
      <c r="K1" s="51" t="s">
        <v>50</v>
      </c>
      <c r="L1" s="51"/>
      <c r="M1" s="51"/>
      <c r="N1" s="51"/>
      <c r="O1" s="51"/>
    </row>
    <row r="2" spans="1:15" ht="15">
      <c r="A2" s="8" t="s">
        <v>14</v>
      </c>
      <c r="B2" s="15" t="s">
        <v>1</v>
      </c>
      <c r="C2" s="15" t="s">
        <v>7</v>
      </c>
      <c r="D2" s="15" t="s">
        <v>39</v>
      </c>
      <c r="E2" s="22" t="s">
        <v>42</v>
      </c>
      <c r="F2" s="8" t="s">
        <v>43</v>
      </c>
      <c r="G2" s="15" t="s">
        <v>15</v>
      </c>
      <c r="H2" s="4" t="s">
        <v>16</v>
      </c>
      <c r="I2" s="4" t="s">
        <v>17</v>
      </c>
      <c r="J2" s="4" t="s">
        <v>18</v>
      </c>
      <c r="K2" s="17" t="s">
        <v>37</v>
      </c>
      <c r="L2" s="17" t="s">
        <v>38</v>
      </c>
      <c r="M2" s="15" t="s">
        <v>39</v>
      </c>
      <c r="N2" s="31" t="s">
        <v>51</v>
      </c>
      <c r="O2" s="12" t="s">
        <v>52</v>
      </c>
    </row>
    <row r="3" spans="1:15">
      <c r="A3" s="8">
        <v>1</v>
      </c>
      <c r="B3" s="8">
        <v>0</v>
      </c>
      <c r="C3" s="8">
        <v>402</v>
      </c>
      <c r="D3" s="21">
        <v>1.6165433294482303E-4</v>
      </c>
      <c r="E3" s="9">
        <v>5.3033511926565936E-4</v>
      </c>
      <c r="F3" s="9">
        <v>7.6973706268687223E-4</v>
      </c>
      <c r="G3" s="9">
        <f t="shared" ref="G3:G9" si="0">AVERAGE(D3:F3)</f>
        <v>4.8724217163245161E-4</v>
      </c>
      <c r="H3" s="12">
        <f t="shared" ref="H3:H9" si="1">STDEV(D3:F3)</f>
        <v>3.0632320048345064E-4</v>
      </c>
      <c r="I3" s="13">
        <v>3</v>
      </c>
      <c r="J3" s="43">
        <f t="shared" ref="J3:J9" si="2">H3/SQRT(I3)</f>
        <v>1.7685578225814795E-4</v>
      </c>
      <c r="K3" s="12">
        <f>LOG(D3,10)</f>
        <v>-3.7914126501689882</v>
      </c>
      <c r="L3" s="12">
        <f t="shared" ref="L3:L9" si="3">LOG(E3,10)</f>
        <v>-3.2754496125603558</v>
      </c>
      <c r="M3" s="12">
        <f t="shared" ref="M3:M9" si="4">LOG(F3,10)</f>
        <v>-3.1136576017439181</v>
      </c>
      <c r="N3" s="12">
        <f t="shared" ref="N3:N9" si="5">AVERAGE(K3:M3)</f>
        <v>-3.3935066214910878</v>
      </c>
      <c r="O3" s="12">
        <f t="shared" ref="O3:O9" si="6">STDEV(K3:M3)/SQRT(I3)</f>
        <v>0.20436166424150301</v>
      </c>
    </row>
    <row r="4" spans="1:15">
      <c r="A4" s="8">
        <v>2</v>
      </c>
      <c r="B4" s="8">
        <v>0.3</v>
      </c>
      <c r="C4" s="8">
        <v>208</v>
      </c>
      <c r="D4" s="21">
        <v>2.8177883257902306E-3</v>
      </c>
      <c r="E4" s="9">
        <v>1.0225541366267632E-2</v>
      </c>
      <c r="F4" s="9">
        <v>2.2062327669126639E-2</v>
      </c>
      <c r="G4" s="9">
        <f t="shared" si="0"/>
        <v>1.17018857870615E-2</v>
      </c>
      <c r="H4" s="12">
        <f t="shared" si="1"/>
        <v>9.7068413127501304E-3</v>
      </c>
      <c r="I4" s="13">
        <v>3</v>
      </c>
      <c r="J4" s="43">
        <f t="shared" si="2"/>
        <v>5.604247444897268E-3</v>
      </c>
      <c r="K4" s="12">
        <f>LOG(D4,10)</f>
        <v>-2.5500916345034756</v>
      </c>
      <c r="L4" s="12">
        <f t="shared" si="3"/>
        <v>-1.9903136900532477</v>
      </c>
      <c r="M4" s="12">
        <f t="shared" si="4"/>
        <v>-1.6563486695690499</v>
      </c>
      <c r="N4" s="12">
        <f t="shared" si="5"/>
        <v>-2.0655846647085911</v>
      </c>
      <c r="O4" s="12">
        <f t="shared" si="6"/>
        <v>0.26073192590706284</v>
      </c>
    </row>
    <row r="5" spans="1:15">
      <c r="A5" s="8">
        <v>3</v>
      </c>
      <c r="B5" s="8">
        <v>4</v>
      </c>
      <c r="C5" s="8">
        <v>506</v>
      </c>
      <c r="D5" s="21">
        <v>3.5046802867183866E-4</v>
      </c>
      <c r="E5" s="9">
        <v>1.369251182407043E-3</v>
      </c>
      <c r="F5" s="9">
        <v>5.6428258889556866E-3</v>
      </c>
      <c r="G5" s="9">
        <f t="shared" si="0"/>
        <v>2.4541817000115229E-3</v>
      </c>
      <c r="H5" s="12">
        <f t="shared" si="1"/>
        <v>2.8080364316278379E-3</v>
      </c>
      <c r="I5" s="13">
        <v>3</v>
      </c>
      <c r="J5" s="43">
        <f t="shared" si="2"/>
        <v>1.6212205896946085E-3</v>
      </c>
      <c r="K5" s="12">
        <f>LOG(D5,10)</f>
        <v>-3.4553515942585382</v>
      </c>
      <c r="L5" s="12">
        <f t="shared" si="3"/>
        <v>-2.8635168753671283</v>
      </c>
      <c r="M5" s="12">
        <f t="shared" si="4"/>
        <v>-2.2485033498065738</v>
      </c>
      <c r="N5" s="12">
        <f t="shared" si="5"/>
        <v>-2.8557906064774135</v>
      </c>
      <c r="O5" s="12">
        <f t="shared" si="6"/>
        <v>0.34840849717317551</v>
      </c>
    </row>
    <row r="6" spans="1:15">
      <c r="A6" s="8">
        <v>4</v>
      </c>
      <c r="B6" s="8">
        <v>14</v>
      </c>
      <c r="C6" s="8">
        <v>407</v>
      </c>
      <c r="D6" s="21">
        <v>1.5852259655569937E-3</v>
      </c>
      <c r="E6" s="9">
        <v>4.9427441037758046E-3</v>
      </c>
      <c r="F6" s="9">
        <v>1.3383212577285626E-2</v>
      </c>
      <c r="G6" s="9">
        <f t="shared" si="0"/>
        <v>6.6370608822061417E-3</v>
      </c>
      <c r="H6" s="12">
        <f t="shared" si="1"/>
        <v>6.0787460904272788E-3</v>
      </c>
      <c r="I6" s="13">
        <v>3</v>
      </c>
      <c r="J6" s="43">
        <f t="shared" si="2"/>
        <v>3.509565691643575E-3</v>
      </c>
      <c r="K6" s="12">
        <f>LOG(D6,10)</f>
        <v>-2.7999088226577022</v>
      </c>
      <c r="L6" s="12">
        <f t="shared" si="3"/>
        <v>-2.3060318732929934</v>
      </c>
      <c r="M6" s="12">
        <f t="shared" si="4"/>
        <v>-1.8734396237043478</v>
      </c>
      <c r="N6" s="12">
        <f t="shared" si="5"/>
        <v>-2.3264601065516812</v>
      </c>
      <c r="O6" s="12">
        <f t="shared" si="6"/>
        <v>0.26764359304111263</v>
      </c>
    </row>
    <row r="7" spans="1:15">
      <c r="A7" s="8">
        <v>5</v>
      </c>
      <c r="B7" s="8">
        <v>60</v>
      </c>
      <c r="C7" s="8">
        <v>512</v>
      </c>
      <c r="D7" s="21">
        <v>4.4351590507178165E-5</v>
      </c>
      <c r="E7" s="9">
        <v>1.5335788848083121E-4</v>
      </c>
      <c r="F7" s="9">
        <v>8.4987827288418331E-5</v>
      </c>
      <c r="G7" s="9">
        <f t="shared" si="0"/>
        <v>9.423243542547591E-5</v>
      </c>
      <c r="H7" s="12">
        <f t="shared" si="1"/>
        <v>5.5088023509525393E-5</v>
      </c>
      <c r="I7" s="13">
        <v>3</v>
      </c>
      <c r="J7" s="43">
        <f t="shared" si="2"/>
        <v>3.1805085202348918E-5</v>
      </c>
      <c r="K7" s="12">
        <f t="shared" ref="K7:K9" si="7">LOG(D7,10)</f>
        <v>-4.3530908011737388</v>
      </c>
      <c r="L7" s="12">
        <f t="shared" si="3"/>
        <v>-3.8142938797037838</v>
      </c>
      <c r="M7" s="12">
        <f t="shared" si="4"/>
        <v>-4.0706432733450519</v>
      </c>
      <c r="N7" s="12">
        <f t="shared" si="5"/>
        <v>-4.0793426514075248</v>
      </c>
      <c r="O7" s="12">
        <f t="shared" si="6"/>
        <v>0.15559808271138881</v>
      </c>
    </row>
    <row r="8" spans="1:15">
      <c r="A8" s="8">
        <v>6</v>
      </c>
      <c r="B8" s="8">
        <v>170</v>
      </c>
      <c r="C8" s="8">
        <v>315</v>
      </c>
      <c r="D8" s="21">
        <v>1.0025097029717034E-3</v>
      </c>
      <c r="E8" s="9">
        <v>4.0531993911453951E-3</v>
      </c>
      <c r="F8" s="9">
        <v>1.6913756651621301E-2</v>
      </c>
      <c r="G8" s="9">
        <f t="shared" si="0"/>
        <v>7.3231552485794665E-3</v>
      </c>
      <c r="H8" s="12">
        <f t="shared" si="1"/>
        <v>8.4446079451566802E-3</v>
      </c>
      <c r="I8" s="13">
        <v>3</v>
      </c>
      <c r="J8" s="43">
        <f t="shared" si="2"/>
        <v>4.8754966703370619E-3</v>
      </c>
      <c r="K8" s="12">
        <f t="shared" si="7"/>
        <v>-2.998911415289649</v>
      </c>
      <c r="L8" s="12">
        <f t="shared" si="3"/>
        <v>-2.3922020312585026</v>
      </c>
      <c r="M8" s="12">
        <f t="shared" si="4"/>
        <v>-1.7717599221554385</v>
      </c>
      <c r="N8" s="12">
        <f t="shared" si="5"/>
        <v>-2.3876244562345303</v>
      </c>
      <c r="O8" s="12">
        <f t="shared" si="6"/>
        <v>0.35425551626860324</v>
      </c>
    </row>
    <row r="9" spans="1:15">
      <c r="A9" s="8">
        <v>7</v>
      </c>
      <c r="B9" s="8">
        <v>520</v>
      </c>
      <c r="C9" s="8">
        <v>320</v>
      </c>
      <c r="D9" s="21">
        <v>6.4396768039859961E-4</v>
      </c>
      <c r="E9" s="9">
        <v>3.170017360629251E-4</v>
      </c>
      <c r="F9" s="9">
        <v>5.9299712783287767E-3</v>
      </c>
      <c r="G9" s="9">
        <f t="shared" si="0"/>
        <v>2.2969802315967671E-3</v>
      </c>
      <c r="H9" s="12">
        <f t="shared" si="1"/>
        <v>3.150507045130202E-3</v>
      </c>
      <c r="I9" s="13">
        <v>3</v>
      </c>
      <c r="J9" s="43">
        <f t="shared" si="2"/>
        <v>1.8189460905897346E-3</v>
      </c>
      <c r="K9" s="12">
        <f t="shared" si="7"/>
        <v>-3.1911359285668435</v>
      </c>
      <c r="L9" s="12">
        <f t="shared" si="3"/>
        <v>-3.4989383593580081</v>
      </c>
      <c r="M9" s="12">
        <f t="shared" si="4"/>
        <v>-2.2269474101253715</v>
      </c>
      <c r="N9" s="12">
        <f t="shared" si="5"/>
        <v>-2.9723405660167406</v>
      </c>
      <c r="O9" s="12">
        <f t="shared" si="6"/>
        <v>0.38314218498163849</v>
      </c>
    </row>
    <row r="11" spans="1:15">
      <c r="G11" s="20"/>
    </row>
  </sheetData>
  <mergeCells count="1">
    <mergeCell ref="K1:O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N18" sqref="N18"/>
    </sheetView>
  </sheetViews>
  <sheetFormatPr baseColWidth="10" defaultColWidth="8.83203125" defaultRowHeight="14" x14ac:dyDescent="0"/>
  <cols>
    <col min="2" max="2" width="13.1640625" bestFit="1" customWidth="1"/>
    <col min="3" max="3" width="9.5" bestFit="1" customWidth="1"/>
    <col min="4" max="4" width="14.1640625" bestFit="1" customWidth="1"/>
    <col min="5" max="5" width="15.5" bestFit="1" customWidth="1"/>
    <col min="6" max="6" width="14" bestFit="1" customWidth="1"/>
    <col min="7" max="7" width="14" customWidth="1"/>
    <col min="9" max="9" width="12" bestFit="1" customWidth="1"/>
    <col min="12" max="12" width="12.83203125" bestFit="1" customWidth="1"/>
    <col min="13" max="13" width="13.5" bestFit="1" customWidth="1"/>
    <col min="14" max="14" width="13" bestFit="1" customWidth="1"/>
    <col min="15" max="15" width="12.83203125" bestFit="1" customWidth="1"/>
  </cols>
  <sheetData>
    <row r="1" spans="1:17">
      <c r="L1" s="51" t="s">
        <v>50</v>
      </c>
      <c r="M1" s="51"/>
      <c r="N1" s="51"/>
      <c r="O1" s="51"/>
      <c r="P1" s="51"/>
      <c r="Q1" s="51"/>
    </row>
    <row r="2" spans="1:17" ht="15">
      <c r="A2" s="8" t="s">
        <v>14</v>
      </c>
      <c r="B2" s="15" t="s">
        <v>1</v>
      </c>
      <c r="C2" s="15" t="s">
        <v>7</v>
      </c>
      <c r="D2" s="15" t="s">
        <v>39</v>
      </c>
      <c r="E2" s="23" t="s">
        <v>42</v>
      </c>
      <c r="F2" s="12" t="s">
        <v>43</v>
      </c>
      <c r="G2" s="24">
        <v>40828</v>
      </c>
      <c r="H2" s="15" t="s">
        <v>15</v>
      </c>
      <c r="I2" s="4" t="s">
        <v>16</v>
      </c>
      <c r="J2" s="4" t="s">
        <v>17</v>
      </c>
      <c r="K2" s="4" t="s">
        <v>18</v>
      </c>
      <c r="L2" s="15" t="s">
        <v>39</v>
      </c>
      <c r="M2" s="17" t="s">
        <v>42</v>
      </c>
      <c r="N2" s="12" t="s">
        <v>43</v>
      </c>
      <c r="O2" s="24">
        <v>40828</v>
      </c>
      <c r="P2" s="31" t="s">
        <v>51</v>
      </c>
      <c r="Q2" s="12" t="s">
        <v>52</v>
      </c>
    </row>
    <row r="3" spans="1:17">
      <c r="A3" s="8">
        <v>1</v>
      </c>
      <c r="B3" s="8">
        <v>0</v>
      </c>
      <c r="C3" s="8">
        <v>403</v>
      </c>
      <c r="D3" s="9">
        <v>1.296558794091945E-4</v>
      </c>
      <c r="E3" s="21">
        <v>3.3923182719507584E-3</v>
      </c>
      <c r="F3" s="9">
        <v>1.525031796172264E-2</v>
      </c>
      <c r="G3" s="9"/>
      <c r="H3" s="9">
        <f>AVERAGE(D3:G3)</f>
        <v>6.2574307043608652E-3</v>
      </c>
      <c r="I3" s="12">
        <f t="shared" ref="I3:I9" si="0">STDEV(D3:F3)</f>
        <v>7.9570884995481296E-3</v>
      </c>
      <c r="J3" s="13">
        <v>3</v>
      </c>
      <c r="K3" s="43">
        <f t="shared" ref="K3:K9" si="1">I3/SQRT(J3)</f>
        <v>4.5940271871797887E-3</v>
      </c>
      <c r="L3" s="12">
        <f>LOG(D3,10)</f>
        <v>-3.887207784817686</v>
      </c>
      <c r="M3" s="12">
        <f t="shared" ref="M3:O3" si="2">LOG(E3,10)</f>
        <v>-2.4695034084001155</v>
      </c>
      <c r="N3" s="12">
        <f t="shared" si="2"/>
        <v>-1.8167211013937825</v>
      </c>
      <c r="O3" s="12"/>
      <c r="P3" s="12">
        <f>AVERAGE(L3:N3)</f>
        <v>-2.7244774315371942</v>
      </c>
      <c r="Q3" s="12">
        <f>STDEV(L3:N3)/SQRT(J3)</f>
        <v>0.61114307951438118</v>
      </c>
    </row>
    <row r="4" spans="1:17">
      <c r="A4" s="8">
        <v>2</v>
      </c>
      <c r="B4" s="8">
        <v>0.3</v>
      </c>
      <c r="C4" s="8">
        <v>501</v>
      </c>
      <c r="D4" s="9">
        <v>1.3532870755047461E-4</v>
      </c>
      <c r="E4" s="21">
        <v>1.1258655118494196E-3</v>
      </c>
      <c r="F4" s="9">
        <v>1.0230392767077367E-3</v>
      </c>
      <c r="G4" s="9"/>
      <c r="H4" s="9">
        <f t="shared" ref="H4:H9" si="3">AVERAGE(D4:G4)</f>
        <v>7.6141116536921022E-4</v>
      </c>
      <c r="I4" s="12">
        <f t="shared" si="0"/>
        <v>5.4463542085473552E-4</v>
      </c>
      <c r="J4" s="13">
        <v>3</v>
      </c>
      <c r="K4" s="43">
        <f t="shared" si="1"/>
        <v>3.1444540684068668E-4</v>
      </c>
      <c r="L4" s="12">
        <f t="shared" ref="L4:L9" si="4">LOG(D4,10)</f>
        <v>-3.8686100658688556</v>
      </c>
      <c r="M4" s="12">
        <f t="shared" ref="M4:M9" si="5">LOG(E4,10)</f>
        <v>-2.9485134842182568</v>
      </c>
      <c r="N4" s="12">
        <f t="shared" ref="N4:N9" si="6">LOG(F4,10)</f>
        <v>-2.9901076924559793</v>
      </c>
      <c r="O4" s="12"/>
      <c r="P4" s="12">
        <f>AVERAGE(L4:N4)</f>
        <v>-3.2690770808476972</v>
      </c>
      <c r="Q4" s="12">
        <f>STDEV(L4:N4)/SQRT(J4)</f>
        <v>0.3000068719413036</v>
      </c>
    </row>
    <row r="5" spans="1:17">
      <c r="A5" s="8">
        <v>3</v>
      </c>
      <c r="B5" s="8">
        <v>4</v>
      </c>
      <c r="C5" s="8">
        <v>507</v>
      </c>
      <c r="D5" s="9"/>
      <c r="E5" s="19">
        <v>2.3148347511929169E-4</v>
      </c>
      <c r="F5" s="9">
        <v>1.0643163435296961E-3</v>
      </c>
      <c r="G5" s="9">
        <v>1.6383632724185034E-4</v>
      </c>
      <c r="H5" s="9">
        <f>AVERAGE(E5:G5)</f>
        <v>4.8654538196361271E-4</v>
      </c>
      <c r="I5" s="12">
        <f>STDEV(E5:G5)</f>
        <v>5.0150622845158705E-4</v>
      </c>
      <c r="J5" s="13">
        <v>3</v>
      </c>
      <c r="K5" s="43">
        <f t="shared" si="1"/>
        <v>2.8954475599679775E-4</v>
      </c>
      <c r="L5" s="12" t="e">
        <f t="shared" si="4"/>
        <v>#NUM!</v>
      </c>
      <c r="M5" s="12">
        <f t="shared" si="5"/>
        <v>-3.6354800064631312</v>
      </c>
      <c r="N5" s="12">
        <f t="shared" si="6"/>
        <v>-2.9729292688174178</v>
      </c>
      <c r="O5" s="12">
        <f t="shared" ref="O4:O9" si="7">LOG(G5,10)</f>
        <v>-3.7855897962784573</v>
      </c>
      <c r="P5" s="12">
        <f>AVERAGE(M5:O5)</f>
        <v>-3.464666357186335</v>
      </c>
      <c r="Q5" s="12">
        <f>STDEV(M5:O5)/SQRT(J5)</f>
        <v>0.2496579395277731</v>
      </c>
    </row>
    <row r="6" spans="1:17">
      <c r="A6" s="8">
        <v>4</v>
      </c>
      <c r="B6" s="8">
        <v>14</v>
      </c>
      <c r="C6" s="14">
        <v>408</v>
      </c>
      <c r="D6" s="9">
        <v>7.2834402590051721E-4</v>
      </c>
      <c r="E6" s="21">
        <v>5.8530233942411039E-3</v>
      </c>
      <c r="F6" s="9">
        <v>5.3886513517370296E-3</v>
      </c>
      <c r="G6" s="9"/>
      <c r="H6" s="9">
        <f t="shared" si="3"/>
        <v>3.9900062572928831E-3</v>
      </c>
      <c r="I6" s="12">
        <f t="shared" si="0"/>
        <v>2.834209013505078E-3</v>
      </c>
      <c r="J6" s="13">
        <v>3</v>
      </c>
      <c r="K6" s="43">
        <f t="shared" si="1"/>
        <v>1.6363313368868205E-3</v>
      </c>
      <c r="L6" s="12">
        <f t="shared" si="4"/>
        <v>-3.1376634376390724</v>
      </c>
      <c r="M6" s="12">
        <f t="shared" si="5"/>
        <v>-2.2326197400290764</v>
      </c>
      <c r="N6" s="12">
        <f t="shared" si="6"/>
        <v>-2.2685199145511206</v>
      </c>
      <c r="O6" s="12"/>
      <c r="P6" s="12">
        <f>AVERAGE(L6:N6)</f>
        <v>-2.5462676974064231</v>
      </c>
      <c r="Q6" s="12">
        <f>STDEV(L6:N6)/SQRT(J6)</f>
        <v>0.29587942184087368</v>
      </c>
    </row>
    <row r="7" spans="1:17">
      <c r="A7" s="8">
        <v>5</v>
      </c>
      <c r="B7" s="8">
        <v>60</v>
      </c>
      <c r="C7" s="8">
        <v>514</v>
      </c>
      <c r="D7" s="9">
        <v>1.9238517481955535E-5</v>
      </c>
      <c r="E7" s="21">
        <v>2.1452234049991616E-4</v>
      </c>
      <c r="F7" s="9">
        <v>8.0397945074759265E-5</v>
      </c>
      <c r="G7" s="9"/>
      <c r="H7" s="9">
        <f t="shared" si="3"/>
        <v>1.04719601018877E-4</v>
      </c>
      <c r="I7" s="12">
        <f t="shared" si="0"/>
        <v>9.9887937680310379E-5</v>
      </c>
      <c r="J7" s="13">
        <v>3</v>
      </c>
      <c r="K7" s="43">
        <f t="shared" si="1"/>
        <v>5.7670327708523765E-5</v>
      </c>
      <c r="L7" s="12">
        <f t="shared" si="4"/>
        <v>-4.7158283976938851</v>
      </c>
      <c r="M7" s="12">
        <f t="shared" si="5"/>
        <v>-3.6685274734064635</v>
      </c>
      <c r="N7" s="12">
        <f t="shared" si="6"/>
        <v>-4.0947550514268949</v>
      </c>
      <c r="O7" s="12"/>
      <c r="P7" s="12">
        <f>AVERAGE(L7:N7)</f>
        <v>-4.1597036408424151</v>
      </c>
      <c r="Q7" s="12">
        <f>STDEV(L7:N7)/SQRT(J7)</f>
        <v>0.30406882222813697</v>
      </c>
    </row>
    <row r="8" spans="1:17">
      <c r="A8" s="8">
        <v>6</v>
      </c>
      <c r="B8" s="8">
        <v>170</v>
      </c>
      <c r="C8" s="8">
        <v>516</v>
      </c>
      <c r="D8" s="9"/>
      <c r="E8" s="21">
        <v>3.4751052092779616E-7</v>
      </c>
      <c r="F8" s="9">
        <v>1.7983695038030283E-5</v>
      </c>
      <c r="G8" s="9">
        <v>4.0052057824559487E-6</v>
      </c>
      <c r="H8" s="9">
        <f>AVERAGE(E8:G8)</f>
        <v>7.4454704471380098E-6</v>
      </c>
      <c r="I8" s="12">
        <f>STDEV(E8:G8)</f>
        <v>9.3078094524230744E-6</v>
      </c>
      <c r="J8" s="13">
        <v>3</v>
      </c>
      <c r="K8" s="43">
        <f t="shared" si="1"/>
        <v>5.3738662929222059E-6</v>
      </c>
      <c r="L8" s="12" t="e">
        <f t="shared" si="4"/>
        <v>#NUM!</v>
      </c>
      <c r="M8" s="12">
        <f t="shared" si="5"/>
        <v>-6.4590320425509331</v>
      </c>
      <c r="N8" s="12">
        <f t="shared" si="6"/>
        <v>-4.7451210706808498</v>
      </c>
      <c r="O8" s="12">
        <f t="shared" si="7"/>
        <v>-5.3973751655000459</v>
      </c>
      <c r="P8" s="12">
        <f>AVERAGE(M8:O8)</f>
        <v>-5.5338427595772757</v>
      </c>
      <c r="Q8" s="12">
        <f>STDEV(M8:O8)/SQRT(J8)</f>
        <v>0.4994464462612932</v>
      </c>
    </row>
    <row r="9" spans="1:17">
      <c r="A9" s="8">
        <v>7</v>
      </c>
      <c r="B9" s="8">
        <v>520</v>
      </c>
      <c r="C9" s="8">
        <v>417</v>
      </c>
      <c r="D9" s="9">
        <v>4.3290164654535417E-4</v>
      </c>
      <c r="E9" s="21">
        <v>1.7794892050543428E-3</v>
      </c>
      <c r="F9" s="9">
        <v>3.1436318231139393E-5</v>
      </c>
      <c r="G9" s="9"/>
      <c r="H9" s="9">
        <f t="shared" si="3"/>
        <v>7.4794238994361215E-4</v>
      </c>
      <c r="I9" s="12">
        <f t="shared" si="0"/>
        <v>9.1562013208722616E-4</v>
      </c>
      <c r="J9" s="13">
        <v>3</v>
      </c>
      <c r="K9" s="43">
        <f t="shared" si="1"/>
        <v>5.2863352973600076E-4</v>
      </c>
      <c r="L9" s="12">
        <f t="shared" si="4"/>
        <v>-3.3636107623406857</v>
      </c>
      <c r="M9" s="12">
        <f t="shared" si="5"/>
        <v>-2.7497046422201525</v>
      </c>
      <c r="N9" s="12">
        <f t="shared" si="6"/>
        <v>-4.502568323495562</v>
      </c>
      <c r="O9" s="12"/>
      <c r="P9" s="12">
        <f>AVERAGE(L9:N9)</f>
        <v>-3.5386279093521331</v>
      </c>
      <c r="Q9" s="12">
        <f>STDEV(L9:N9)/SQRT(J9)</f>
        <v>0.51351923774240393</v>
      </c>
    </row>
    <row r="16" spans="1:17">
      <c r="L16" s="7"/>
    </row>
    <row r="17" spans="12:14">
      <c r="L17" s="7"/>
      <c r="M17" s="7"/>
      <c r="N17" s="7"/>
    </row>
    <row r="19" spans="12:14">
      <c r="M19" s="7"/>
      <c r="N19" s="7"/>
    </row>
    <row r="21" spans="12:14">
      <c r="M21" s="7"/>
      <c r="N21" s="7"/>
    </row>
    <row r="22" spans="12:14">
      <c r="M22" s="7"/>
      <c r="N22" s="7"/>
    </row>
    <row r="23" spans="12:14">
      <c r="M23" s="7"/>
      <c r="N23" s="7"/>
    </row>
    <row r="24" spans="12:14">
      <c r="M24" s="7"/>
      <c r="N24" s="7"/>
    </row>
    <row r="25" spans="12:14">
      <c r="M25" s="7"/>
      <c r="N25" s="7"/>
    </row>
    <row r="26" spans="12:14">
      <c r="M26" s="7"/>
      <c r="N26" s="7"/>
    </row>
    <row r="27" spans="12:14">
      <c r="M27" s="7"/>
      <c r="N27" s="7"/>
    </row>
    <row r="28" spans="12:14">
      <c r="M28" s="7"/>
      <c r="N28" s="7"/>
    </row>
    <row r="29" spans="12:14">
      <c r="M29" s="7"/>
      <c r="N29" s="7"/>
    </row>
    <row r="30" spans="12:14">
      <c r="M30" s="7"/>
      <c r="N30" s="7"/>
    </row>
    <row r="31" spans="12:14">
      <c r="M31" s="7"/>
      <c r="N31" s="7"/>
    </row>
    <row r="32" spans="12:14">
      <c r="M32" s="7"/>
      <c r="N32" s="7"/>
    </row>
    <row r="33" spans="12:14">
      <c r="M33" s="7"/>
      <c r="N33" s="7"/>
    </row>
    <row r="34" spans="12:14">
      <c r="M34" s="7"/>
      <c r="N34" s="7"/>
    </row>
    <row r="35" spans="12:14">
      <c r="M35" s="7"/>
      <c r="N35" s="7"/>
    </row>
    <row r="36" spans="12:14">
      <c r="L36" s="7"/>
      <c r="M36" s="7"/>
      <c r="N36" s="7"/>
    </row>
    <row r="37" spans="12:14">
      <c r="L37" s="7"/>
      <c r="M37" s="7"/>
      <c r="N37" s="7"/>
    </row>
    <row r="38" spans="12:14">
      <c r="L38" s="7"/>
      <c r="M38" s="7"/>
      <c r="N38" s="7"/>
    </row>
    <row r="39" spans="12:14">
      <c r="L39" s="7"/>
      <c r="M39" s="7"/>
      <c r="N39" s="7"/>
    </row>
    <row r="40" spans="12:14">
      <c r="L40" s="7"/>
      <c r="M40" s="7"/>
      <c r="N40" s="7"/>
    </row>
    <row r="41" spans="12:14">
      <c r="M41" s="7"/>
      <c r="N41" s="7"/>
    </row>
  </sheetData>
  <mergeCells count="1">
    <mergeCell ref="L1:Q1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2" sqref="E2:F8"/>
    </sheetView>
  </sheetViews>
  <sheetFormatPr baseColWidth="10" defaultColWidth="8.83203125" defaultRowHeight="14" x14ac:dyDescent="0"/>
  <cols>
    <col min="1" max="1" width="13" customWidth="1"/>
    <col min="2" max="2" width="10.83203125" customWidth="1"/>
    <col min="3" max="3" width="12.5" customWidth="1"/>
    <col min="4" max="4" width="8.33203125" bestFit="1" customWidth="1"/>
    <col min="5" max="6" width="23.5" bestFit="1" customWidth="1"/>
    <col min="7" max="7" width="23.5" customWidth="1"/>
  </cols>
  <sheetData>
    <row r="1" spans="1:8" ht="15">
      <c r="A1" s="12" t="s">
        <v>22</v>
      </c>
      <c r="B1" s="8" t="s">
        <v>19</v>
      </c>
      <c r="C1" s="15" t="s">
        <v>1</v>
      </c>
      <c r="D1" s="17">
        <v>40760</v>
      </c>
      <c r="E1" s="17" t="s">
        <v>34</v>
      </c>
      <c r="F1" s="17" t="s">
        <v>35</v>
      </c>
      <c r="G1" s="17" t="s">
        <v>36</v>
      </c>
      <c r="H1" s="15" t="s">
        <v>15</v>
      </c>
    </row>
    <row r="2" spans="1:8">
      <c r="A2" s="12" t="s">
        <v>21</v>
      </c>
      <c r="B2" s="8">
        <v>201</v>
      </c>
      <c r="C2" s="8">
        <v>0</v>
      </c>
      <c r="D2" s="9">
        <v>1.0618337894394697E-2</v>
      </c>
      <c r="E2" s="9">
        <v>4.2661249168680172E-2</v>
      </c>
      <c r="F2" s="9">
        <v>3.0883398804486744E-2</v>
      </c>
      <c r="G2" s="9">
        <v>3.0665040327420009E-2</v>
      </c>
      <c r="H2" s="9">
        <f>GEOMEAN(D2:F2)</f>
        <v>2.4095636315282096E-2</v>
      </c>
    </row>
    <row r="3" spans="1:8">
      <c r="A3" s="12" t="s">
        <v>20</v>
      </c>
      <c r="B3" s="8">
        <v>206</v>
      </c>
      <c r="C3" s="8">
        <v>0.3</v>
      </c>
      <c r="D3" s="9">
        <v>9.8171738410744933E-2</v>
      </c>
      <c r="E3" s="9">
        <v>3.4054620702634022E-5</v>
      </c>
      <c r="F3" s="9">
        <v>2.6131952729302743E-6</v>
      </c>
      <c r="G3" s="9">
        <v>7.3432663856690131E-2</v>
      </c>
      <c r="H3" s="9">
        <f t="shared" ref="H3:H9" si="0">GEOMEAN(D3:F3)</f>
        <v>2.0595774633409903E-4</v>
      </c>
    </row>
    <row r="4" spans="1:8">
      <c r="A4" s="12" t="s">
        <v>21</v>
      </c>
      <c r="B4" s="8">
        <v>212</v>
      </c>
      <c r="C4" s="16">
        <v>4</v>
      </c>
      <c r="D4" s="9">
        <v>4.3078822048511191E-2</v>
      </c>
      <c r="E4" s="9">
        <v>7.6777889883996499E-3</v>
      </c>
      <c r="F4" s="9">
        <v>1.5266826202121663E-3</v>
      </c>
      <c r="G4" s="9">
        <v>5.5362418394503624E-3</v>
      </c>
      <c r="H4" s="9">
        <f t="shared" si="0"/>
        <v>7.9631137168006804E-3</v>
      </c>
    </row>
    <row r="5" spans="1:8">
      <c r="A5" s="12" t="s">
        <v>20</v>
      </c>
      <c r="B5" s="8">
        <v>217</v>
      </c>
      <c r="C5" s="8">
        <v>14</v>
      </c>
      <c r="D5" s="9">
        <v>6.7417102011993642E-3</v>
      </c>
      <c r="E5" s="9">
        <v>9.9870283415465634E-5</v>
      </c>
      <c r="F5" s="9">
        <v>6.2757141247873528E-5</v>
      </c>
      <c r="G5" s="9">
        <v>3.7971572938742905E-2</v>
      </c>
      <c r="H5" s="9">
        <f t="shared" si="0"/>
        <v>3.4830243033361167E-4</v>
      </c>
    </row>
    <row r="6" spans="1:8">
      <c r="A6" s="12" t="s">
        <v>20</v>
      </c>
      <c r="B6" s="8">
        <v>412</v>
      </c>
      <c r="C6" s="8">
        <v>60</v>
      </c>
      <c r="D6" s="9">
        <v>6.4911050417538483E-3</v>
      </c>
      <c r="E6" s="9">
        <v>7.4654998629530706E-5</v>
      </c>
      <c r="F6" s="9">
        <v>1.310578413915734E-4</v>
      </c>
      <c r="G6" s="19">
        <v>4.5769707416489392E-4</v>
      </c>
      <c r="H6" s="9">
        <f t="shared" si="0"/>
        <v>3.9897606851461466E-4</v>
      </c>
    </row>
    <row r="7" spans="1:8">
      <c r="A7" s="12" t="s">
        <v>20</v>
      </c>
      <c r="B7" s="8">
        <v>313</v>
      </c>
      <c r="C7" s="8">
        <v>170</v>
      </c>
      <c r="D7" s="9">
        <v>3.6904653822426928E-2</v>
      </c>
      <c r="E7" s="9">
        <v>7.3954422163652524E-3</v>
      </c>
      <c r="F7" s="9">
        <v>7.3125077227187483E-4</v>
      </c>
      <c r="G7" s="9">
        <v>1.9107048502019535E-2</v>
      </c>
      <c r="H7" s="9">
        <f t="shared" si="0"/>
        <v>5.843914776960512E-3</v>
      </c>
    </row>
    <row r="8" spans="1:8">
      <c r="A8" s="12" t="s">
        <v>20</v>
      </c>
      <c r="B8" s="8">
        <v>317</v>
      </c>
      <c r="C8" s="8">
        <v>520</v>
      </c>
      <c r="D8" s="9">
        <v>2.0270720003459437E-2</v>
      </c>
      <c r="E8" s="9">
        <v>1.0219461746432901E-2</v>
      </c>
      <c r="F8" s="9">
        <v>6.1103353753071592E-3</v>
      </c>
      <c r="G8" s="9">
        <v>1.6764977532554828E-3</v>
      </c>
      <c r="H8" s="12"/>
    </row>
    <row r="9" spans="1:8">
      <c r="A9" s="12" t="s">
        <v>20</v>
      </c>
      <c r="B9" s="8">
        <v>314</v>
      </c>
      <c r="C9" s="8">
        <v>170</v>
      </c>
      <c r="D9" s="9">
        <v>0.10585553679337123</v>
      </c>
      <c r="E9" s="12"/>
      <c r="F9" s="9"/>
      <c r="G9" s="12"/>
      <c r="H9" s="9">
        <f t="shared" si="0"/>
        <v>0.10585553679337123</v>
      </c>
    </row>
    <row r="10" spans="1:8">
      <c r="A10" s="12" t="s">
        <v>21</v>
      </c>
      <c r="B10" s="8">
        <v>315</v>
      </c>
      <c r="C10" s="16">
        <v>170</v>
      </c>
      <c r="D10" s="9">
        <v>7.3326221616338269E-2</v>
      </c>
      <c r="E10" s="12"/>
      <c r="F10" s="12"/>
      <c r="G10" s="9">
        <v>5.1259703073610182E-3</v>
      </c>
      <c r="H10" s="12"/>
    </row>
    <row r="11" spans="1:8">
      <c r="A11" s="12" t="s">
        <v>21</v>
      </c>
      <c r="B11" s="8">
        <v>318</v>
      </c>
      <c r="C11" s="16">
        <v>520</v>
      </c>
      <c r="D11" s="9">
        <v>5.3222449944535311E-3</v>
      </c>
      <c r="E11" s="12"/>
      <c r="F11" s="12"/>
      <c r="G11" s="9"/>
      <c r="H11" s="12"/>
    </row>
    <row r="12" spans="1:8">
      <c r="A12" s="12" t="s">
        <v>21</v>
      </c>
      <c r="B12" s="8">
        <v>319</v>
      </c>
      <c r="C12" s="16">
        <v>520</v>
      </c>
      <c r="D12" s="9">
        <v>9.8783604279697101E-4</v>
      </c>
      <c r="E12" s="12"/>
      <c r="F12" s="12"/>
      <c r="G12" s="9">
        <v>3.0056519031854085E-5</v>
      </c>
      <c r="H12" s="12"/>
    </row>
    <row r="13" spans="1:8">
      <c r="A13" s="12" t="s">
        <v>21</v>
      </c>
      <c r="B13" s="8">
        <v>320</v>
      </c>
      <c r="C13" s="16">
        <v>520</v>
      </c>
      <c r="D13" s="9">
        <v>9.7976403019712187E-3</v>
      </c>
      <c r="E13" s="12"/>
      <c r="F13" s="12"/>
      <c r="G13" s="9">
        <v>1.941992211360739E-3</v>
      </c>
      <c r="H13" s="12"/>
    </row>
    <row r="14" spans="1:8">
      <c r="G14" s="12"/>
    </row>
    <row r="15" spans="1:8">
      <c r="G15" s="12"/>
    </row>
  </sheetData>
  <phoneticPr fontId="7" type="noConversion"/>
  <pageMargins left="0.75" right="0.75" top="1" bottom="1" header="0.5" footer="0.5"/>
  <pageSetup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J24" sqref="J24"/>
    </sheetView>
  </sheetViews>
  <sheetFormatPr baseColWidth="10" defaultColWidth="8.83203125" defaultRowHeight="14" x14ac:dyDescent="0"/>
  <cols>
    <col min="1" max="1" width="12.6640625" bestFit="1" customWidth="1"/>
  </cols>
  <sheetData>
    <row r="1" spans="1:5">
      <c r="B1" s="8" t="s">
        <v>24</v>
      </c>
      <c r="C1" s="8" t="s">
        <v>23</v>
      </c>
      <c r="D1" s="8" t="s">
        <v>25</v>
      </c>
      <c r="E1" s="8" t="s">
        <v>31</v>
      </c>
    </row>
    <row r="2" spans="1:5">
      <c r="A2" s="55" t="s">
        <v>32</v>
      </c>
      <c r="B2" s="8">
        <v>520</v>
      </c>
      <c r="C2" s="8" t="s">
        <v>26</v>
      </c>
      <c r="D2" s="8" t="s">
        <v>29</v>
      </c>
      <c r="E2" s="9">
        <v>1.0219461746432901E-2</v>
      </c>
    </row>
    <row r="3" spans="1:5">
      <c r="A3" s="56"/>
      <c r="B3" s="8">
        <v>520</v>
      </c>
      <c r="C3" s="8" t="s">
        <v>26</v>
      </c>
      <c r="D3" s="8" t="s">
        <v>30</v>
      </c>
      <c r="E3" s="9">
        <v>4.7962336253615087E-5</v>
      </c>
    </row>
    <row r="4" spans="1:5">
      <c r="A4" s="56"/>
      <c r="B4" s="8">
        <v>520</v>
      </c>
      <c r="C4" s="8" t="s">
        <v>27</v>
      </c>
      <c r="D4" s="8" t="s">
        <v>29</v>
      </c>
      <c r="E4" s="9">
        <v>4.0033500007863668E-3</v>
      </c>
    </row>
    <row r="5" spans="1:5">
      <c r="A5" s="56"/>
      <c r="B5" s="8">
        <v>520</v>
      </c>
      <c r="C5" s="8" t="s">
        <v>27</v>
      </c>
      <c r="D5" s="8" t="s">
        <v>30</v>
      </c>
      <c r="E5" s="9">
        <v>2.5129525487033013E-5</v>
      </c>
    </row>
    <row r="6" spans="1:5">
      <c r="A6" s="56"/>
      <c r="B6" s="8">
        <v>520</v>
      </c>
      <c r="C6" s="8" t="s">
        <v>28</v>
      </c>
      <c r="D6" s="8" t="s">
        <v>29</v>
      </c>
      <c r="E6" s="9">
        <v>1.0921932943077988E-3</v>
      </c>
    </row>
    <row r="7" spans="1:5">
      <c r="A7" s="57"/>
      <c r="B7" s="8">
        <v>520</v>
      </c>
      <c r="C7" s="8" t="s">
        <v>28</v>
      </c>
      <c r="D7" s="8" t="s">
        <v>30</v>
      </c>
      <c r="E7" s="9">
        <v>6.7333572583434009E-5</v>
      </c>
    </row>
    <row r="8" spans="1:5">
      <c r="A8" s="12"/>
      <c r="B8" s="8"/>
      <c r="C8" s="8"/>
      <c r="D8" s="8"/>
      <c r="E8" s="8"/>
    </row>
    <row r="9" spans="1:5">
      <c r="A9" s="52" t="s">
        <v>33</v>
      </c>
      <c r="B9" s="18">
        <v>0</v>
      </c>
      <c r="C9" s="8"/>
      <c r="D9" s="8"/>
      <c r="E9" s="9">
        <v>4.2661249168680172E-2</v>
      </c>
    </row>
    <row r="10" spans="1:5">
      <c r="A10" s="53"/>
      <c r="B10" s="18">
        <v>0.3</v>
      </c>
      <c r="C10" s="8"/>
      <c r="D10" s="8"/>
      <c r="E10" s="9">
        <v>3.4054620702634022E-5</v>
      </c>
    </row>
    <row r="11" spans="1:5">
      <c r="A11" s="53"/>
      <c r="B11" s="18">
        <v>4</v>
      </c>
      <c r="C11" s="8"/>
      <c r="D11" s="8"/>
      <c r="E11" s="9">
        <v>7.6777889883996499E-3</v>
      </c>
    </row>
    <row r="12" spans="1:5">
      <c r="A12" s="53"/>
      <c r="B12" s="18">
        <v>14</v>
      </c>
      <c r="C12" s="8"/>
      <c r="D12" s="8"/>
      <c r="E12" s="9">
        <v>9.9870283415465634E-5</v>
      </c>
    </row>
    <row r="13" spans="1:5">
      <c r="A13" s="53"/>
      <c r="B13" s="18">
        <v>60</v>
      </c>
      <c r="C13" s="8"/>
      <c r="D13" s="8"/>
      <c r="E13" s="9">
        <v>7.4654998629530706E-5</v>
      </c>
    </row>
    <row r="14" spans="1:5">
      <c r="A14" s="54"/>
      <c r="B14" s="18">
        <v>170</v>
      </c>
      <c r="C14" s="8"/>
      <c r="D14" s="8"/>
      <c r="E14" s="9">
        <v>7.3954422163652524E-3</v>
      </c>
    </row>
  </sheetData>
  <mergeCells count="2">
    <mergeCell ref="A9:A14"/>
    <mergeCell ref="A2:A7"/>
  </mergeCells>
  <phoneticPr fontId="7" type="noConversion"/>
  <pageMargins left="0.75" right="0.75" top="1" bottom="1" header="0.5" footer="0.5"/>
  <pageSetup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Mouse Duodenum Mutation</vt:lpstr>
      <vt:lpstr>Batch 1</vt:lpstr>
      <vt:lpstr>Batch 2</vt:lpstr>
      <vt:lpstr>Batch 3</vt:lpstr>
      <vt:lpstr>Batch 4</vt:lpstr>
      <vt:lpstr>Batch 5</vt:lpstr>
      <vt:lpstr>Old &amp; New Batch3</vt:lpstr>
      <vt:lpstr>090811 update &amp; compare</vt:lpstr>
      <vt:lpstr>090911 update &amp; compare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2011-09-08T20:59:20Z</cp:lastPrinted>
  <dcterms:created xsi:type="dcterms:W3CDTF">2006-09-16T00:00:00Z</dcterms:created>
  <dcterms:modified xsi:type="dcterms:W3CDTF">2013-10-28T22:34:37Z</dcterms:modified>
</cp:coreProperties>
</file>